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80" activeTab="1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Titles" localSheetId="1">Sheet2!$2:$2</definedName>
  </definedNames>
  <calcPr calcId="144525"/>
</workbook>
</file>

<file path=xl/sharedStrings.xml><?xml version="1.0" encoding="utf-8"?>
<sst xmlns="http://schemas.openxmlformats.org/spreadsheetml/2006/main" count="546" uniqueCount="362">
  <si>
    <t>序号</t>
  </si>
  <si>
    <t>姓名</t>
  </si>
  <si>
    <t>工种（岗位）</t>
  </si>
  <si>
    <t>职务</t>
  </si>
  <si>
    <t>是否同意对xx等x个岗位实行不定时工作制（见前页,“同意”二字请职工手动填写，不要打印）</t>
  </si>
  <si>
    <t>是否同意对xx等x个岗位实行综合计算工时工作制（见前页,“同意”二字请职工手动填写，不要打印）</t>
  </si>
  <si>
    <t>员工签名</t>
  </si>
  <si>
    <t>赵xx</t>
  </si>
  <si>
    <t>服务中心作业经理</t>
  </si>
  <si>
    <t>经理</t>
  </si>
  <si>
    <t>内蒙古仲泰塔拉壕矿业有限公司人数统计表</t>
  </si>
  <si>
    <t>科室/区队</t>
  </si>
  <si>
    <t>岗位名称</t>
  </si>
  <si>
    <t>人数</t>
  </si>
  <si>
    <t>工作制</t>
  </si>
  <si>
    <t>备注</t>
  </si>
  <si>
    <t>矿领导</t>
  </si>
  <si>
    <t>矿长</t>
  </si>
  <si>
    <t>综合计算工时工作制</t>
  </si>
  <si>
    <t>生产副矿长</t>
  </si>
  <si>
    <t>安全副矿长</t>
  </si>
  <si>
    <t>机电副矿长</t>
  </si>
  <si>
    <t>总工程师</t>
  </si>
  <si>
    <t>常务副矿长</t>
  </si>
  <si>
    <t>小计</t>
  </si>
  <si>
    <t>副总工程师</t>
  </si>
  <si>
    <t>通风副总工程师</t>
  </si>
  <si>
    <t>生产指挥副总工程师</t>
  </si>
  <si>
    <t>综合办</t>
  </si>
  <si>
    <t>综合高级业务经理</t>
  </si>
  <si>
    <t>综合事务员</t>
  </si>
  <si>
    <t>经营办</t>
  </si>
  <si>
    <t>经营高级业务经理</t>
  </si>
  <si>
    <t>经营中级业务经理</t>
  </si>
  <si>
    <t>人事劳资业务经理</t>
  </si>
  <si>
    <t>人事劳资管理员</t>
  </si>
  <si>
    <t>工程造价管理员</t>
  </si>
  <si>
    <t>经营管理员</t>
  </si>
  <si>
    <t>技术管理中心</t>
  </si>
  <si>
    <t>副主任级工程师</t>
  </si>
  <si>
    <t>地质副主任级工程师</t>
  </si>
  <si>
    <t>采掘管理员</t>
  </si>
  <si>
    <t>测量主管级工程师</t>
  </si>
  <si>
    <t>测量技术员</t>
  </si>
  <si>
    <t>测工</t>
  </si>
  <si>
    <t>地质技术员</t>
  </si>
  <si>
    <t>机电管理中心</t>
  </si>
  <si>
    <t>机电主任级工程师</t>
  </si>
  <si>
    <t>机电副主任级工程师</t>
  </si>
  <si>
    <t>机电副主管级工程师</t>
  </si>
  <si>
    <t>机电技术员</t>
  </si>
  <si>
    <t>资料管理员</t>
  </si>
  <si>
    <t>生产调度指挥中心</t>
  </si>
  <si>
    <t>调度副主任级工程师</t>
  </si>
  <si>
    <t>矿务工程主管级工程师</t>
  </si>
  <si>
    <t>采掘副主管级工程师</t>
  </si>
  <si>
    <t>煤质副主管级工程师</t>
  </si>
  <si>
    <t>调度副主管级工程师</t>
  </si>
  <si>
    <t>煤质管理员</t>
  </si>
  <si>
    <t>调度员</t>
  </si>
  <si>
    <t>安质健环管理中心</t>
  </si>
  <si>
    <t>安全主任级工程师</t>
  </si>
  <si>
    <t>安全副主任级工程师</t>
  </si>
  <si>
    <t>安全副主管级工程师</t>
  </si>
  <si>
    <t>环保副主管级工程师</t>
  </si>
  <si>
    <t>职业健康管理员</t>
  </si>
  <si>
    <t>环保管理员</t>
  </si>
  <si>
    <t>标准化管理员</t>
  </si>
  <si>
    <t>煤场</t>
  </si>
  <si>
    <t>储装中级业务经理</t>
  </si>
  <si>
    <t>不定时工作制</t>
  </si>
  <si>
    <t>煤场主管</t>
  </si>
  <si>
    <t>储装业务经理</t>
  </si>
  <si>
    <t>过磅员</t>
  </si>
  <si>
    <t>煤场派车员</t>
  </si>
  <si>
    <t>验票员</t>
  </si>
  <si>
    <t>道路巡查员</t>
  </si>
  <si>
    <t>采煤队</t>
  </si>
  <si>
    <t>采煤副总</t>
  </si>
  <si>
    <t>队长</t>
  </si>
  <si>
    <t>副队长</t>
  </si>
  <si>
    <t>技术员</t>
  </si>
  <si>
    <t>办事员</t>
  </si>
  <si>
    <t>班长</t>
  </si>
  <si>
    <t>司机</t>
  </si>
  <si>
    <t>电工</t>
  </si>
  <si>
    <t>检修工</t>
  </si>
  <si>
    <t>支架工</t>
  </si>
  <si>
    <t>超前支护工</t>
  </si>
  <si>
    <t>机运队</t>
  </si>
  <si>
    <t>变配电运行工</t>
  </si>
  <si>
    <t>设备检修工</t>
  </si>
  <si>
    <t>皮带司机</t>
  </si>
  <si>
    <t>掘进队</t>
  </si>
  <si>
    <t>大队长</t>
  </si>
  <si>
    <t>掘进技术主管</t>
  </si>
  <si>
    <t>掘进机电主管</t>
  </si>
  <si>
    <t>掘进队队长</t>
  </si>
  <si>
    <t>材料员</t>
  </si>
  <si>
    <t>井下辅助工</t>
  </si>
  <si>
    <t>班组长</t>
  </si>
  <si>
    <t>操作工</t>
  </si>
  <si>
    <t>支护工</t>
  </si>
  <si>
    <t>通防队</t>
  </si>
  <si>
    <t>测风测尘</t>
  </si>
  <si>
    <t>瓦检员</t>
  </si>
  <si>
    <t>通防工</t>
  </si>
  <si>
    <t>排水工</t>
  </si>
  <si>
    <t>安全员</t>
  </si>
  <si>
    <t>车队</t>
  </si>
  <si>
    <t>车队队长</t>
  </si>
  <si>
    <t>井下司机</t>
  </si>
  <si>
    <t>准备队</t>
  </si>
  <si>
    <t>修理工</t>
  </si>
  <si>
    <t>密闭工</t>
  </si>
  <si>
    <t>巷道维修工</t>
  </si>
  <si>
    <t>总合计</t>
  </si>
  <si>
    <t>系数</t>
  </si>
  <si>
    <t>岗位工资</t>
  </si>
  <si>
    <t>绩效</t>
  </si>
  <si>
    <t>效益分享</t>
  </si>
  <si>
    <t>学历、市场、关爱</t>
  </si>
  <si>
    <t>地区补差、通讯费</t>
  </si>
  <si>
    <t>合计</t>
  </si>
  <si>
    <t>员工</t>
  </si>
  <si>
    <t>股东方代表</t>
  </si>
  <si>
    <t>李国华</t>
  </si>
  <si>
    <t>解文奇</t>
  </si>
  <si>
    <t>李媛</t>
  </si>
  <si>
    <t>3人</t>
  </si>
  <si>
    <t>地测</t>
  </si>
  <si>
    <t>刘鑫</t>
  </si>
  <si>
    <t xml:space="preserve">刘东升 </t>
  </si>
  <si>
    <t xml:space="preserve">申清文 </t>
  </si>
  <si>
    <t xml:space="preserve">兰晓晓 </t>
  </si>
  <si>
    <t>张宇</t>
  </si>
  <si>
    <t>乔栋</t>
  </si>
  <si>
    <t xml:space="preserve">刘磊磊 </t>
  </si>
  <si>
    <t>陈鑫宇</t>
  </si>
  <si>
    <t>8人</t>
  </si>
  <si>
    <t>劳务费</t>
  </si>
  <si>
    <t>月工资标准</t>
  </si>
  <si>
    <t>年合计</t>
  </si>
  <si>
    <t>残疾人</t>
  </si>
  <si>
    <t>年工资</t>
  </si>
  <si>
    <t>服务费</t>
  </si>
  <si>
    <t>社保</t>
  </si>
  <si>
    <t>丁文林</t>
  </si>
  <si>
    <t>高小平</t>
  </si>
  <si>
    <t>王欣宇</t>
  </si>
  <si>
    <t>高远</t>
  </si>
  <si>
    <t>部门</t>
  </si>
  <si>
    <t>岗位</t>
  </si>
  <si>
    <t>OA号</t>
  </si>
  <si>
    <t>参加险种及缴费基数</t>
  </si>
  <si>
    <t>单位缴费额</t>
  </si>
  <si>
    <t>单位缴费合计</t>
  </si>
  <si>
    <t>养老</t>
  </si>
  <si>
    <t>医疗</t>
  </si>
  <si>
    <t>失业</t>
  </si>
  <si>
    <t>工伤</t>
  </si>
  <si>
    <t>养老（16%）</t>
  </si>
  <si>
    <t>医疗生育（7%）</t>
  </si>
  <si>
    <t>失业（0.5%）</t>
  </si>
  <si>
    <t>工伤（0.65%）</t>
  </si>
  <si>
    <t>大额</t>
  </si>
  <si>
    <t>医疗生育7%</t>
  </si>
  <si>
    <t>养老16%</t>
  </si>
  <si>
    <t>企业年金</t>
  </si>
  <si>
    <t>公积金</t>
  </si>
  <si>
    <t>闫凤翔</t>
  </si>
  <si>
    <t>601347</t>
  </si>
  <si>
    <t>王红松</t>
  </si>
  <si>
    <t>600499</t>
  </si>
  <si>
    <t>布和</t>
  </si>
  <si>
    <t>601298</t>
  </si>
  <si>
    <t>陈英</t>
  </si>
  <si>
    <t>601335</t>
  </si>
  <si>
    <t>丁树丛</t>
  </si>
  <si>
    <t>601283</t>
  </si>
  <si>
    <t>范根喜</t>
  </si>
  <si>
    <t>601254</t>
  </si>
  <si>
    <t>冯国营</t>
  </si>
  <si>
    <t>601234</t>
  </si>
  <si>
    <t>冯彦光</t>
  </si>
  <si>
    <t>601288</t>
  </si>
  <si>
    <t>高东</t>
  </si>
  <si>
    <t>601327</t>
  </si>
  <si>
    <t>葛玉琴</t>
  </si>
  <si>
    <t>601328</t>
  </si>
  <si>
    <t>郭嘉娜</t>
  </si>
  <si>
    <t>601269</t>
  </si>
  <si>
    <t>郭瑞</t>
  </si>
  <si>
    <t>601326</t>
  </si>
  <si>
    <t>郭永平</t>
  </si>
  <si>
    <t>601301</t>
  </si>
  <si>
    <t>韩爱军</t>
  </si>
  <si>
    <t>601311</t>
  </si>
  <si>
    <t>韩志民</t>
  </si>
  <si>
    <t>601290</t>
  </si>
  <si>
    <t>郝海霞</t>
  </si>
  <si>
    <t>601312</t>
  </si>
  <si>
    <t>郝淑慧</t>
  </si>
  <si>
    <t>601336</t>
  </si>
  <si>
    <t>贺彩珍</t>
  </si>
  <si>
    <t>601331</t>
  </si>
  <si>
    <t>贺升</t>
  </si>
  <si>
    <t>601247</t>
  </si>
  <si>
    <t>贾伟</t>
  </si>
  <si>
    <t>601287</t>
  </si>
  <si>
    <t>解炜</t>
  </si>
  <si>
    <t>601260</t>
  </si>
  <si>
    <t>鞠长清</t>
  </si>
  <si>
    <t>601267</t>
  </si>
  <si>
    <t>李福虎</t>
  </si>
  <si>
    <t>601285</t>
  </si>
  <si>
    <t>李丽</t>
  </si>
  <si>
    <t>601332</t>
  </si>
  <si>
    <t>李卫</t>
  </si>
  <si>
    <t>601292</t>
  </si>
  <si>
    <t>李文艺</t>
  </si>
  <si>
    <t>601235</t>
  </si>
  <si>
    <t>李永峰</t>
  </si>
  <si>
    <t>601305</t>
  </si>
  <si>
    <t>林军</t>
  </si>
  <si>
    <t>601266</t>
  </si>
  <si>
    <t>刘波</t>
  </si>
  <si>
    <t>601257</t>
  </si>
  <si>
    <t>刘建国</t>
  </si>
  <si>
    <t>601316</t>
  </si>
  <si>
    <t>刘庆本</t>
  </si>
  <si>
    <t>601244</t>
  </si>
  <si>
    <t>刘源</t>
  </si>
  <si>
    <t>601307</t>
  </si>
  <si>
    <t>吕静君</t>
  </si>
  <si>
    <t>601323</t>
  </si>
  <si>
    <t>麻勇</t>
  </si>
  <si>
    <t>601280</t>
  </si>
  <si>
    <t>李恒旺</t>
  </si>
  <si>
    <t>601699</t>
  </si>
  <si>
    <t>马蓉</t>
  </si>
  <si>
    <t>601270</t>
  </si>
  <si>
    <t>马治</t>
  </si>
  <si>
    <t>601232</t>
  </si>
  <si>
    <t>祁二平</t>
  </si>
  <si>
    <t>601273</t>
  </si>
  <si>
    <t>奇海峰</t>
  </si>
  <si>
    <t>601255</t>
  </si>
  <si>
    <t>奇琳娜</t>
  </si>
  <si>
    <t>601313</t>
  </si>
  <si>
    <t>奇腮机压</t>
  </si>
  <si>
    <t>601303</t>
  </si>
  <si>
    <t>乔军军</t>
  </si>
  <si>
    <t>601245</t>
  </si>
  <si>
    <t>邵炳辉</t>
  </si>
  <si>
    <t>601279</t>
  </si>
  <si>
    <t>史永林</t>
  </si>
  <si>
    <t>601259</t>
  </si>
  <si>
    <t>宋金建</t>
  </si>
  <si>
    <t>601295</t>
  </si>
  <si>
    <t>托雅</t>
  </si>
  <si>
    <t>601272</t>
  </si>
  <si>
    <t>王平政</t>
  </si>
  <si>
    <t>601317</t>
  </si>
  <si>
    <t>王绅宇</t>
  </si>
  <si>
    <t>601310</t>
  </si>
  <si>
    <t>王世军</t>
  </si>
  <si>
    <t>601339</t>
  </si>
  <si>
    <t>王世荣</t>
  </si>
  <si>
    <t>601299</t>
  </si>
  <si>
    <t>王淑彤</t>
  </si>
  <si>
    <t>601341</t>
  </si>
  <si>
    <t>王文德</t>
  </si>
  <si>
    <t>601261</t>
  </si>
  <si>
    <t>王云小</t>
  </si>
  <si>
    <t>601314</t>
  </si>
  <si>
    <t>王之苒</t>
  </si>
  <si>
    <t>601309</t>
  </si>
  <si>
    <t>魏玮</t>
  </si>
  <si>
    <t>601337</t>
  </si>
  <si>
    <t>闫靖宇</t>
  </si>
  <si>
    <t>601265</t>
  </si>
  <si>
    <t>杨黎平</t>
  </si>
  <si>
    <t>601304</t>
  </si>
  <si>
    <t>杨雅儒</t>
  </si>
  <si>
    <t>601306</t>
  </si>
  <si>
    <t>杨智慧</t>
  </si>
  <si>
    <t>601297</t>
  </si>
  <si>
    <t>袁旭东</t>
  </si>
  <si>
    <t>600175</t>
  </si>
  <si>
    <t>袁永利</t>
  </si>
  <si>
    <t>601318</t>
  </si>
  <si>
    <t>张寿显</t>
  </si>
  <si>
    <t>601527</t>
  </si>
  <si>
    <t>张永强</t>
  </si>
  <si>
    <t>601321</t>
  </si>
  <si>
    <t>朱海龙</t>
  </si>
  <si>
    <t>601294</t>
  </si>
  <si>
    <t>訾慧</t>
  </si>
  <si>
    <t>601271</t>
  </si>
  <si>
    <t>訾玉鹏</t>
  </si>
  <si>
    <t>601320</t>
  </si>
  <si>
    <t>郭鹏飞</t>
  </si>
  <si>
    <t>601281</t>
  </si>
  <si>
    <t>魏文华</t>
  </si>
  <si>
    <t>602083</t>
  </si>
  <si>
    <t>刘瑞</t>
  </si>
  <si>
    <t>602114</t>
  </si>
  <si>
    <t>贾俊林</t>
  </si>
  <si>
    <t>602115</t>
  </si>
  <si>
    <t>602116</t>
  </si>
  <si>
    <t>603603</t>
  </si>
  <si>
    <t>孙候飞</t>
  </si>
  <si>
    <t>604787</t>
  </si>
  <si>
    <t>魏煜</t>
  </si>
  <si>
    <t>604788</t>
  </si>
  <si>
    <t>吴志成</t>
  </si>
  <si>
    <t>601610</t>
  </si>
  <si>
    <t>吴军</t>
  </si>
  <si>
    <t>603387</t>
  </si>
  <si>
    <t>601350</t>
  </si>
  <si>
    <t>机关合计</t>
  </si>
  <si>
    <t xml:space="preserve">     </t>
  </si>
  <si>
    <t>安全质量中心</t>
  </si>
  <si>
    <t>王旭彪</t>
  </si>
  <si>
    <t>601595</t>
  </si>
  <si>
    <t>王君伟</t>
  </si>
  <si>
    <t>601252</t>
  </si>
  <si>
    <t>杜媛</t>
  </si>
  <si>
    <t>601250</t>
  </si>
  <si>
    <t>黄蒙利</t>
  </si>
  <si>
    <t>601296</t>
  </si>
  <si>
    <t>金鑫</t>
  </si>
  <si>
    <t>601251</t>
  </si>
  <si>
    <t>聂慧</t>
  </si>
  <si>
    <t>601293</t>
  </si>
  <si>
    <t>齐社喜</t>
  </si>
  <si>
    <t>601242</t>
  </si>
  <si>
    <t>马迎春</t>
  </si>
  <si>
    <t>601241</t>
  </si>
  <si>
    <t>吴猛龙</t>
  </si>
  <si>
    <t>601277</t>
  </si>
  <si>
    <t>杨海宏</t>
  </si>
  <si>
    <t>601240</t>
  </si>
  <si>
    <t>袁冬华</t>
  </si>
  <si>
    <t>601249</t>
  </si>
  <si>
    <t>张茂文</t>
  </si>
  <si>
    <t>601359</t>
  </si>
  <si>
    <t>左永军</t>
  </si>
  <si>
    <t>601239</t>
  </si>
  <si>
    <t>安全质量中心合计</t>
  </si>
  <si>
    <t>贾宁</t>
  </si>
  <si>
    <t>601238</t>
  </si>
  <si>
    <t>任伟</t>
  </si>
  <si>
    <t>601276</t>
  </si>
  <si>
    <t>林苏和</t>
  </si>
  <si>
    <t>技术主管</t>
  </si>
  <si>
    <t>601275</t>
  </si>
  <si>
    <t>王瑞祥</t>
  </si>
  <si>
    <t>601248</t>
  </si>
  <si>
    <t>杜福祥</t>
  </si>
  <si>
    <t>601262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</si>
</sst>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  <numFmt numFmtId="179" formatCode="yyyy/mm/dd"/>
    <numFmt numFmtId="180" formatCode="0.00_ "/>
  </numFmts>
  <fonts count="4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sz val="9.5"/>
      <name val="宋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0"/>
      <name val="方正粗黑宋简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000000"/>
      <name val="仿宋"/>
      <charset val="134"/>
    </font>
    <font>
      <sz val="10.5"/>
      <color rgb="FF000000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13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9" borderId="14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13" borderId="17" applyNumberFormat="0" applyAlignment="0" applyProtection="0">
      <alignment vertical="center"/>
    </xf>
    <xf numFmtId="0" fontId="33" fillId="13" borderId="13" applyNumberFormat="0" applyAlignment="0" applyProtection="0">
      <alignment vertical="center"/>
    </xf>
    <xf numFmtId="0" fontId="34" fillId="14" borderId="18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</cellStyleXfs>
  <cellXfs count="104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77" fontId="2" fillId="2" borderId="4" xfId="0" applyNumberFormat="1" applyFont="1" applyFill="1" applyBorder="1" applyAlignment="1">
      <alignment horizontal="center" vertical="center"/>
    </xf>
    <xf numFmtId="178" fontId="2" fillId="2" borderId="5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7" fontId="2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77" fontId="1" fillId="2" borderId="5" xfId="0" applyNumberFormat="1" applyFont="1" applyFill="1" applyBorder="1" applyAlignment="1">
      <alignment horizontal="center" vertical="center"/>
    </xf>
    <xf numFmtId="178" fontId="1" fillId="2" borderId="5" xfId="0" applyNumberFormat="1" applyFont="1" applyFill="1" applyBorder="1" applyAlignment="1">
      <alignment horizontal="center" vertical="center"/>
    </xf>
    <xf numFmtId="176" fontId="2" fillId="2" borderId="7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2" fillId="2" borderId="7" xfId="0" applyNumberFormat="1" applyFont="1" applyFill="1" applyBorder="1" applyAlignment="1">
      <alignment horizontal="center" vertical="center"/>
    </xf>
    <xf numFmtId="178" fontId="2" fillId="3" borderId="1" xfId="0" applyNumberFormat="1" applyFont="1" applyFill="1" applyBorder="1" applyAlignment="1">
      <alignment horizontal="center" vertical="center" wrapText="1"/>
    </xf>
    <xf numFmtId="178" fontId="2" fillId="2" borderId="5" xfId="0" applyNumberFormat="1" applyFont="1" applyFill="1" applyBorder="1" applyAlignment="1">
      <alignment horizontal="center" vertical="center" wrapText="1"/>
    </xf>
    <xf numFmtId="178" fontId="2" fillId="3" borderId="4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/>
    </xf>
    <xf numFmtId="178" fontId="1" fillId="3" borderId="5" xfId="0" applyNumberFormat="1" applyFont="1" applyFill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4" fillId="0" borderId="5" xfId="0" applyFont="1" applyBorder="1" applyAlignment="1">
      <alignment horizontal="center" vertical="center"/>
    </xf>
    <xf numFmtId="178" fontId="1" fillId="0" borderId="0" xfId="0" applyNumberFormat="1" applyFont="1" applyAlignment="1"/>
    <xf numFmtId="177" fontId="0" fillId="0" borderId="7" xfId="0" applyNumberFormat="1" applyBorder="1" applyAlignment="1">
      <alignment horizontal="center" vertical="center"/>
    </xf>
    <xf numFmtId="0" fontId="5" fillId="0" borderId="4" xfId="32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79" fontId="1" fillId="2" borderId="5" xfId="0" applyNumberFormat="1" applyFont="1" applyFill="1" applyBorder="1" applyAlignment="1">
      <alignment horizontal="center" vertical="center" wrapText="1"/>
    </xf>
    <xf numFmtId="178" fontId="1" fillId="2" borderId="5" xfId="0" applyNumberFormat="1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78" fontId="6" fillId="2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77" fontId="8" fillId="3" borderId="5" xfId="0" applyNumberFormat="1" applyFont="1" applyFill="1" applyBorder="1" applyAlignment="1">
      <alignment horizontal="center" vertical="center"/>
    </xf>
    <xf numFmtId="178" fontId="8" fillId="3" borderId="5" xfId="0" applyNumberFormat="1" applyFont="1" applyFill="1" applyBorder="1" applyAlignment="1">
      <alignment horizontal="center" vertical="center" wrapText="1"/>
    </xf>
    <xf numFmtId="178" fontId="8" fillId="3" borderId="5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177" fontId="8" fillId="2" borderId="5" xfId="0" applyNumberFormat="1" applyFont="1" applyFill="1" applyBorder="1" applyAlignment="1">
      <alignment horizontal="center" vertical="center"/>
    </xf>
    <xf numFmtId="178" fontId="8" fillId="2" borderId="5" xfId="0" applyNumberFormat="1" applyFont="1" applyFill="1" applyBorder="1" applyAlignment="1">
      <alignment horizontal="center" vertical="center"/>
    </xf>
    <xf numFmtId="17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178" fontId="8" fillId="2" borderId="5" xfId="0" applyNumberFormat="1" applyFont="1" applyFill="1" applyBorder="1" applyAlignment="1">
      <alignment horizontal="center" vertical="center" wrapText="1"/>
    </xf>
    <xf numFmtId="178" fontId="8" fillId="2" borderId="5" xfId="0" applyNumberFormat="1" applyFont="1" applyFill="1" applyBorder="1" applyAlignment="1">
      <alignment horizontal="center"/>
    </xf>
    <xf numFmtId="178" fontId="6" fillId="3" borderId="5" xfId="0" applyNumberFormat="1" applyFont="1" applyFill="1" applyBorder="1" applyAlignment="1">
      <alignment horizontal="center" vertical="center"/>
    </xf>
    <xf numFmtId="180" fontId="9" fillId="0" borderId="5" xfId="0" applyNumberFormat="1" applyFont="1" applyBorder="1" applyAlignment="1">
      <alignment horizontal="center" vertical="center"/>
    </xf>
    <xf numFmtId="178" fontId="8" fillId="3" borderId="5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2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180" fontId="4" fillId="0" borderId="5" xfId="0" applyNumberFormat="1" applyFont="1" applyBorder="1" applyAlignment="1">
      <alignment horizontal="center" vertical="center"/>
    </xf>
    <xf numFmtId="178" fontId="4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0" fillId="0" borderId="5" xfId="0" applyFont="1" applyBorder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3" fillId="2" borderId="5" xfId="5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3" fillId="2" borderId="5" xfId="51" applyFont="1" applyFill="1" applyBorder="1" applyAlignment="1">
      <alignment horizontal="center" vertical="center"/>
    </xf>
    <xf numFmtId="0" fontId="13" fillId="2" borderId="1" xfId="51" applyFont="1" applyFill="1" applyBorder="1" applyAlignment="1">
      <alignment horizontal="center" vertical="center"/>
    </xf>
    <xf numFmtId="0" fontId="13" fillId="2" borderId="6" xfId="51" applyFont="1" applyFill="1" applyBorder="1" applyAlignment="1">
      <alignment horizontal="center" vertical="center"/>
    </xf>
    <xf numFmtId="0" fontId="13" fillId="2" borderId="4" xfId="5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5" xfId="50" applyFont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9" fontId="14" fillId="0" borderId="5" xfId="0" applyNumberFormat="1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>
      <alignment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1 5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09年盘道煤矿劳动力月报表8月份" xfId="50"/>
    <cellStyle name="常规_Sheet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9"/>
  <sheetViews>
    <sheetView workbookViewId="0">
      <selection activeCell="K11" sqref="K11"/>
    </sheetView>
  </sheetViews>
  <sheetFormatPr defaultColWidth="9" defaultRowHeight="13.5" outlineLevelCol="6"/>
  <cols>
    <col min="2" max="2" width="12.125" customWidth="1"/>
    <col min="3" max="3" width="15.5" customWidth="1"/>
    <col min="4" max="4" width="12.375" customWidth="1"/>
    <col min="5" max="5" width="19.75" customWidth="1"/>
    <col min="6" max="6" width="23.875" customWidth="1"/>
    <col min="7" max="7" width="10.75" customWidth="1"/>
  </cols>
  <sheetData>
    <row r="1" ht="82.5" customHeight="1" spans="1:7">
      <c r="A1" s="98" t="s">
        <v>0</v>
      </c>
      <c r="B1" s="99" t="s">
        <v>1</v>
      </c>
      <c r="C1" s="99" t="s">
        <v>2</v>
      </c>
      <c r="D1" s="99" t="s">
        <v>3</v>
      </c>
      <c r="E1" s="99" t="s">
        <v>4</v>
      </c>
      <c r="F1" s="99" t="s">
        <v>5</v>
      </c>
      <c r="G1" s="99" t="s">
        <v>6</v>
      </c>
    </row>
    <row r="2" ht="20.1" customHeight="1" spans="1:7">
      <c r="A2" s="100"/>
      <c r="B2" s="101" t="s">
        <v>7</v>
      </c>
      <c r="C2" s="101" t="s">
        <v>8</v>
      </c>
      <c r="D2" s="101" t="s">
        <v>9</v>
      </c>
      <c r="E2" s="102"/>
      <c r="F2" s="102"/>
      <c r="G2" s="102"/>
    </row>
    <row r="3" ht="20.1" customHeight="1" spans="1:7">
      <c r="A3" s="100"/>
      <c r="B3" s="102"/>
      <c r="C3" s="102"/>
      <c r="D3" s="102"/>
      <c r="E3" s="102"/>
      <c r="F3" s="102"/>
      <c r="G3" s="102"/>
    </row>
    <row r="4" ht="20.1" customHeight="1" spans="1:7">
      <c r="A4" s="100"/>
      <c r="B4" s="102"/>
      <c r="C4" s="102"/>
      <c r="D4" s="102"/>
      <c r="E4" s="102"/>
      <c r="F4" s="102"/>
      <c r="G4" s="102"/>
    </row>
    <row r="5" ht="20.1" customHeight="1" spans="1:7">
      <c r="A5" s="100"/>
      <c r="B5" s="102"/>
      <c r="C5" s="102"/>
      <c r="D5" s="102"/>
      <c r="E5" s="102"/>
      <c r="F5" s="102"/>
      <c r="G5" s="102"/>
    </row>
    <row r="6" ht="20.1" customHeight="1" spans="1:7">
      <c r="A6" s="100"/>
      <c r="B6" s="102"/>
      <c r="C6" s="102"/>
      <c r="D6" s="102"/>
      <c r="E6" s="102"/>
      <c r="F6" s="102"/>
      <c r="G6" s="102"/>
    </row>
    <row r="7" ht="20.1" customHeight="1" spans="1:7">
      <c r="A7" s="100"/>
      <c r="B7" s="102"/>
      <c r="C7" s="102"/>
      <c r="D7" s="102"/>
      <c r="E7" s="102"/>
      <c r="F7" s="102"/>
      <c r="G7" s="102"/>
    </row>
    <row r="8" ht="20.1" customHeight="1" spans="1:7">
      <c r="A8" s="100"/>
      <c r="B8" s="102"/>
      <c r="C8" s="102"/>
      <c r="D8" s="102"/>
      <c r="E8" s="102"/>
      <c r="F8" s="102"/>
      <c r="G8" s="102"/>
    </row>
    <row r="9" ht="20.1" customHeight="1" spans="1:7">
      <c r="A9" s="100"/>
      <c r="B9" s="102"/>
      <c r="C9" s="102"/>
      <c r="D9" s="102"/>
      <c r="E9" s="102"/>
      <c r="F9" s="102"/>
      <c r="G9" s="102"/>
    </row>
    <row r="10" ht="20.1" customHeight="1" spans="1:7">
      <c r="A10" s="100"/>
      <c r="B10" s="102"/>
      <c r="C10" s="102"/>
      <c r="D10" s="102"/>
      <c r="E10" s="102"/>
      <c r="F10" s="102"/>
      <c r="G10" s="102"/>
    </row>
    <row r="11" ht="20.1" customHeight="1" spans="1:7">
      <c r="A11" s="100"/>
      <c r="B11" s="102"/>
      <c r="C11" s="102"/>
      <c r="D11" s="102"/>
      <c r="E11" s="102"/>
      <c r="F11" s="102"/>
      <c r="G11" s="102"/>
    </row>
    <row r="12" ht="20.1" customHeight="1" spans="1:7">
      <c r="A12" s="100"/>
      <c r="B12" s="102"/>
      <c r="C12" s="102"/>
      <c r="D12" s="102"/>
      <c r="E12" s="102"/>
      <c r="F12" s="102"/>
      <c r="G12" s="102"/>
    </row>
    <row r="13" ht="20.1" customHeight="1" spans="1:7">
      <c r="A13" s="100"/>
      <c r="B13" s="102"/>
      <c r="C13" s="102"/>
      <c r="D13" s="102"/>
      <c r="E13" s="102"/>
      <c r="F13" s="102"/>
      <c r="G13" s="102"/>
    </row>
    <row r="14" ht="20.1" customHeight="1" spans="1:7">
      <c r="A14" s="100"/>
      <c r="B14" s="102"/>
      <c r="C14" s="102"/>
      <c r="D14" s="102"/>
      <c r="E14" s="102"/>
      <c r="F14" s="102"/>
      <c r="G14" s="102"/>
    </row>
    <row r="15" ht="20.1" customHeight="1" spans="1:7">
      <c r="A15" s="100"/>
      <c r="B15" s="102"/>
      <c r="C15" s="102"/>
      <c r="D15" s="102"/>
      <c r="E15" s="102"/>
      <c r="F15" s="102"/>
      <c r="G15" s="102"/>
    </row>
    <row r="16" ht="20.1" customHeight="1" spans="1:7">
      <c r="A16" s="100"/>
      <c r="B16" s="102"/>
      <c r="C16" s="102"/>
      <c r="D16" s="102"/>
      <c r="E16" s="102"/>
      <c r="F16" s="102"/>
      <c r="G16" s="102"/>
    </row>
    <row r="17" ht="20.1" customHeight="1" spans="1:7">
      <c r="A17" s="100"/>
      <c r="B17" s="102"/>
      <c r="C17" s="102"/>
      <c r="D17" s="102"/>
      <c r="E17" s="102"/>
      <c r="F17" s="102"/>
      <c r="G17" s="102"/>
    </row>
    <row r="18" ht="20.1" customHeight="1" spans="1:7">
      <c r="A18" s="100"/>
      <c r="B18" s="102"/>
      <c r="C18" s="102"/>
      <c r="D18" s="102"/>
      <c r="E18" s="102"/>
      <c r="F18" s="102"/>
      <c r="G18" s="102"/>
    </row>
    <row r="19" ht="20.1" customHeight="1" spans="1:7">
      <c r="A19" s="100"/>
      <c r="B19" s="102"/>
      <c r="C19" s="102"/>
      <c r="D19" s="102"/>
      <c r="E19" s="102"/>
      <c r="F19" s="102"/>
      <c r="G19" s="102"/>
    </row>
    <row r="20" ht="20.1" customHeight="1" spans="1:7">
      <c r="A20" s="100"/>
      <c r="B20" s="102"/>
      <c r="C20" s="102"/>
      <c r="D20" s="102"/>
      <c r="E20" s="102"/>
      <c r="F20" s="102"/>
      <c r="G20" s="102"/>
    </row>
    <row r="21" ht="20.1" customHeight="1" spans="1:7">
      <c r="A21" s="100"/>
      <c r="B21" s="102"/>
      <c r="C21" s="102"/>
      <c r="D21" s="102"/>
      <c r="E21" s="102"/>
      <c r="F21" s="102"/>
      <c r="G21" s="102"/>
    </row>
    <row r="22" ht="20.1" customHeight="1" spans="1:7">
      <c r="A22" s="100"/>
      <c r="B22" s="102"/>
      <c r="C22" s="102"/>
      <c r="D22" s="102"/>
      <c r="E22" s="102"/>
      <c r="F22" s="102"/>
      <c r="G22" s="102"/>
    </row>
    <row r="23" ht="20.1" customHeight="1" spans="1:7">
      <c r="A23" s="100"/>
      <c r="B23" s="102"/>
      <c r="C23" s="102"/>
      <c r="D23" s="102"/>
      <c r="E23" s="102"/>
      <c r="F23" s="102"/>
      <c r="G23" s="102"/>
    </row>
    <row r="24" ht="20.1" customHeight="1" spans="1:7">
      <c r="A24" s="100"/>
      <c r="B24" s="102"/>
      <c r="C24" s="102"/>
      <c r="D24" s="102"/>
      <c r="E24" s="102"/>
      <c r="F24" s="102"/>
      <c r="G24" s="102"/>
    </row>
    <row r="25" ht="20.1" customHeight="1" spans="1:7">
      <c r="A25" s="100"/>
      <c r="B25" s="102"/>
      <c r="C25" s="102"/>
      <c r="D25" s="102"/>
      <c r="E25" s="102"/>
      <c r="F25" s="102"/>
      <c r="G25" s="102"/>
    </row>
    <row r="26" ht="20.1" customHeight="1" spans="1:7">
      <c r="A26" s="100"/>
      <c r="B26" s="102"/>
      <c r="C26" s="102"/>
      <c r="D26" s="102"/>
      <c r="E26" s="102"/>
      <c r="F26" s="102"/>
      <c r="G26" s="102"/>
    </row>
    <row r="27" ht="20.1" customHeight="1" spans="1:7">
      <c r="A27" s="100"/>
      <c r="B27" s="102"/>
      <c r="C27" s="102"/>
      <c r="D27" s="102"/>
      <c r="E27" s="102"/>
      <c r="F27" s="102"/>
      <c r="G27" s="102"/>
    </row>
    <row r="28" ht="20.1" customHeight="1" spans="1:7">
      <c r="A28" s="100"/>
      <c r="B28" s="102"/>
      <c r="C28" s="102"/>
      <c r="D28" s="102"/>
      <c r="E28" s="102"/>
      <c r="F28" s="102"/>
      <c r="G28" s="102"/>
    </row>
    <row r="29" ht="20.1" customHeight="1" spans="1:7">
      <c r="A29" s="100"/>
      <c r="B29" s="102"/>
      <c r="C29" s="102"/>
      <c r="D29" s="102"/>
      <c r="E29" s="102"/>
      <c r="F29" s="102"/>
      <c r="G29" s="102"/>
    </row>
    <row r="30" ht="20.1" customHeight="1" spans="1:7">
      <c r="A30" s="100"/>
      <c r="B30" s="102"/>
      <c r="C30" s="102"/>
      <c r="D30" s="102"/>
      <c r="E30" s="102"/>
      <c r="F30" s="102"/>
      <c r="G30" s="102"/>
    </row>
    <row r="31" ht="20.1" customHeight="1" spans="1:7">
      <c r="A31" s="100"/>
      <c r="B31" s="102"/>
      <c r="C31" s="102"/>
      <c r="D31" s="102"/>
      <c r="E31" s="102"/>
      <c r="F31" s="102"/>
      <c r="G31" s="102"/>
    </row>
    <row r="32" ht="20.1" customHeight="1" spans="1:7">
      <c r="A32" s="100"/>
      <c r="B32" s="102"/>
      <c r="C32" s="102"/>
      <c r="D32" s="102"/>
      <c r="E32" s="102"/>
      <c r="F32" s="102"/>
      <c r="G32" s="102"/>
    </row>
    <row r="33" ht="20.1" customHeight="1" spans="1:7">
      <c r="A33" s="100"/>
      <c r="B33" s="102"/>
      <c r="C33" s="102"/>
      <c r="D33" s="102"/>
      <c r="E33" s="102"/>
      <c r="F33" s="102"/>
      <c r="G33" s="102"/>
    </row>
    <row r="34" ht="20.1" customHeight="1" spans="1:7">
      <c r="A34" s="100"/>
      <c r="B34" s="102"/>
      <c r="C34" s="102"/>
      <c r="D34" s="102"/>
      <c r="E34" s="102"/>
      <c r="F34" s="102"/>
      <c r="G34" s="102"/>
    </row>
    <row r="35" ht="20.1" customHeight="1" spans="1:7">
      <c r="A35" s="100"/>
      <c r="B35" s="102"/>
      <c r="C35" s="102"/>
      <c r="D35" s="102"/>
      <c r="E35" s="102"/>
      <c r="F35" s="102"/>
      <c r="G35" s="102"/>
    </row>
    <row r="36" ht="20.1" customHeight="1" spans="1:7">
      <c r="A36" s="100"/>
      <c r="B36" s="102"/>
      <c r="C36" s="102"/>
      <c r="D36" s="102"/>
      <c r="E36" s="102"/>
      <c r="F36" s="102"/>
      <c r="G36" s="102"/>
    </row>
    <row r="37" ht="20.1" customHeight="1" spans="1:7">
      <c r="A37" s="100"/>
      <c r="B37" s="102"/>
      <c r="C37" s="102"/>
      <c r="D37" s="102"/>
      <c r="E37" s="102"/>
      <c r="F37" s="102"/>
      <c r="G37" s="102"/>
    </row>
    <row r="38" ht="20.1" customHeight="1" spans="1:7">
      <c r="A38" s="100"/>
      <c r="B38" s="102"/>
      <c r="C38" s="102"/>
      <c r="D38" s="102"/>
      <c r="E38" s="102"/>
      <c r="F38" s="102"/>
      <c r="G38" s="102"/>
    </row>
    <row r="39" ht="20.1" customHeight="1" spans="1:7">
      <c r="A39" s="100"/>
      <c r="B39" s="102"/>
      <c r="C39" s="102"/>
      <c r="D39" s="102"/>
      <c r="E39" s="102"/>
      <c r="F39" s="102"/>
      <c r="G39" s="102"/>
    </row>
    <row r="40" ht="20.1" customHeight="1" spans="1:7">
      <c r="A40" s="100"/>
      <c r="B40" s="102"/>
      <c r="C40" s="102"/>
      <c r="D40" s="102"/>
      <c r="E40" s="102"/>
      <c r="F40" s="102"/>
      <c r="G40" s="102"/>
    </row>
    <row r="41" ht="20.1" customHeight="1" spans="1:7">
      <c r="A41" s="100"/>
      <c r="B41" s="102"/>
      <c r="C41" s="102"/>
      <c r="D41" s="102"/>
      <c r="E41" s="102"/>
      <c r="F41" s="102"/>
      <c r="G41" s="102"/>
    </row>
    <row r="42" ht="20.1" customHeight="1" spans="1:7">
      <c r="A42" s="100"/>
      <c r="B42" s="102"/>
      <c r="C42" s="102"/>
      <c r="D42" s="102"/>
      <c r="E42" s="102"/>
      <c r="F42" s="102"/>
      <c r="G42" s="102"/>
    </row>
    <row r="43" ht="20.1" customHeight="1" spans="1:7">
      <c r="A43" s="100"/>
      <c r="B43" s="102"/>
      <c r="C43" s="102"/>
      <c r="D43" s="102"/>
      <c r="E43" s="102"/>
      <c r="F43" s="102"/>
      <c r="G43" s="102"/>
    </row>
    <row r="44" ht="20.1" customHeight="1" spans="1:7">
      <c r="A44" s="100"/>
      <c r="B44" s="102"/>
      <c r="C44" s="102"/>
      <c r="D44" s="102"/>
      <c r="E44" s="102"/>
      <c r="F44" s="102"/>
      <c r="G44" s="102"/>
    </row>
    <row r="45" ht="20.1" customHeight="1" spans="1:7">
      <c r="A45" s="100"/>
      <c r="B45" s="102"/>
      <c r="C45" s="102"/>
      <c r="D45" s="102"/>
      <c r="E45" s="102"/>
      <c r="F45" s="102"/>
      <c r="G45" s="102"/>
    </row>
    <row r="46" ht="20.1" customHeight="1" spans="1:7">
      <c r="A46" s="100"/>
      <c r="B46" s="102"/>
      <c r="C46" s="102"/>
      <c r="D46" s="102"/>
      <c r="E46" s="102"/>
      <c r="F46" s="102"/>
      <c r="G46" s="102"/>
    </row>
    <row r="47" ht="20.1" customHeight="1" spans="1:7">
      <c r="A47" s="100"/>
      <c r="B47" s="102"/>
      <c r="C47" s="102"/>
      <c r="D47" s="102"/>
      <c r="E47" s="102"/>
      <c r="F47" s="102"/>
      <c r="G47" s="102"/>
    </row>
    <row r="48" ht="20.1" customHeight="1" spans="1:7">
      <c r="A48" s="100"/>
      <c r="B48" s="102"/>
      <c r="C48" s="102"/>
      <c r="D48" s="102"/>
      <c r="E48" s="102"/>
      <c r="F48" s="102"/>
      <c r="G48" s="102"/>
    </row>
    <row r="49" ht="20.1" customHeight="1" spans="1:7">
      <c r="A49" s="100"/>
      <c r="B49" s="102"/>
      <c r="C49" s="102"/>
      <c r="D49" s="102"/>
      <c r="E49" s="102"/>
      <c r="F49" s="102"/>
      <c r="G49" s="102"/>
    </row>
    <row r="50" ht="20.1" customHeight="1" spans="1:7">
      <c r="A50" s="100"/>
      <c r="B50" s="102"/>
      <c r="C50" s="102"/>
      <c r="D50" s="102"/>
      <c r="E50" s="102"/>
      <c r="F50" s="102"/>
      <c r="G50" s="102"/>
    </row>
    <row r="51" ht="20.1" customHeight="1" spans="1:7">
      <c r="A51" s="100"/>
      <c r="B51" s="102"/>
      <c r="C51" s="102"/>
      <c r="D51" s="102"/>
      <c r="E51" s="102"/>
      <c r="F51" s="102"/>
      <c r="G51" s="102"/>
    </row>
    <row r="52" ht="20.1" customHeight="1" spans="1:7">
      <c r="A52" s="100"/>
      <c r="B52" s="102"/>
      <c r="C52" s="102"/>
      <c r="D52" s="102"/>
      <c r="E52" s="102"/>
      <c r="F52" s="102"/>
      <c r="G52" s="102"/>
    </row>
    <row r="53" ht="20.1" customHeight="1" spans="1:7">
      <c r="A53" s="100"/>
      <c r="B53" s="102"/>
      <c r="C53" s="102"/>
      <c r="D53" s="102"/>
      <c r="E53" s="102"/>
      <c r="F53" s="102"/>
      <c r="G53" s="102"/>
    </row>
    <row r="54" ht="20.1" customHeight="1" spans="1:7">
      <c r="A54" s="100"/>
      <c r="B54" s="102"/>
      <c r="C54" s="102"/>
      <c r="D54" s="102"/>
      <c r="E54" s="102"/>
      <c r="F54" s="102"/>
      <c r="G54" s="102"/>
    </row>
    <row r="55" ht="20.1" customHeight="1" spans="1:7">
      <c r="A55" s="100"/>
      <c r="B55" s="102"/>
      <c r="C55" s="102"/>
      <c r="D55" s="102"/>
      <c r="E55" s="102"/>
      <c r="F55" s="102"/>
      <c r="G55" s="102"/>
    </row>
    <row r="56" ht="20.1" customHeight="1" spans="1:7">
      <c r="A56" s="100"/>
      <c r="B56" s="102"/>
      <c r="C56" s="102"/>
      <c r="D56" s="102"/>
      <c r="E56" s="102"/>
      <c r="F56" s="102"/>
      <c r="G56" s="102"/>
    </row>
    <row r="57" ht="20.1" customHeight="1" spans="1:7">
      <c r="A57" s="100"/>
      <c r="B57" s="102"/>
      <c r="C57" s="102"/>
      <c r="D57" s="102"/>
      <c r="E57" s="102"/>
      <c r="F57" s="102"/>
      <c r="G57" s="102"/>
    </row>
    <row r="58" ht="20.1" customHeight="1" spans="1:7">
      <c r="A58" s="100"/>
      <c r="B58" s="102"/>
      <c r="C58" s="102"/>
      <c r="D58" s="102"/>
      <c r="E58" s="102"/>
      <c r="F58" s="102"/>
      <c r="G58" s="102"/>
    </row>
    <row r="59" ht="20.1" customHeight="1" spans="1:7">
      <c r="A59" s="100"/>
      <c r="B59" s="102"/>
      <c r="C59" s="102"/>
      <c r="D59" s="102"/>
      <c r="E59" s="102"/>
      <c r="F59" s="102"/>
      <c r="G59" s="102"/>
    </row>
    <row r="60" ht="20.1" customHeight="1" spans="1:7">
      <c r="A60" s="100"/>
      <c r="B60" s="102"/>
      <c r="C60" s="102"/>
      <c r="D60" s="102"/>
      <c r="E60" s="102"/>
      <c r="F60" s="102"/>
      <c r="G60" s="102"/>
    </row>
    <row r="61" ht="20.1" customHeight="1" spans="1:7">
      <c r="A61" s="100"/>
      <c r="B61" s="102"/>
      <c r="C61" s="102"/>
      <c r="D61" s="102"/>
      <c r="E61" s="102"/>
      <c r="F61" s="102"/>
      <c r="G61" s="102"/>
    </row>
    <row r="62" ht="20.1" customHeight="1" spans="1:7">
      <c r="A62" s="100"/>
      <c r="B62" s="102"/>
      <c r="C62" s="102"/>
      <c r="D62" s="102"/>
      <c r="E62" s="102"/>
      <c r="F62" s="102"/>
      <c r="G62" s="102"/>
    </row>
    <row r="63" ht="20.1" customHeight="1" spans="1:7">
      <c r="A63" s="100"/>
      <c r="B63" s="102"/>
      <c r="C63" s="102"/>
      <c r="D63" s="102"/>
      <c r="E63" s="102"/>
      <c r="F63" s="102"/>
      <c r="G63" s="102"/>
    </row>
    <row r="64" ht="20.1" customHeight="1" spans="1:7">
      <c r="A64" s="100"/>
      <c r="B64" s="102"/>
      <c r="C64" s="102"/>
      <c r="D64" s="102"/>
      <c r="E64" s="102"/>
      <c r="F64" s="102"/>
      <c r="G64" s="102"/>
    </row>
    <row r="65" ht="20.1" customHeight="1" spans="1:7">
      <c r="A65" s="100"/>
      <c r="B65" s="102"/>
      <c r="C65" s="102"/>
      <c r="D65" s="102"/>
      <c r="E65" s="102"/>
      <c r="F65" s="102"/>
      <c r="G65" s="102"/>
    </row>
    <row r="66" ht="20.1" customHeight="1" spans="1:7">
      <c r="A66" s="100"/>
      <c r="B66" s="102"/>
      <c r="C66" s="102"/>
      <c r="D66" s="102"/>
      <c r="E66" s="102"/>
      <c r="F66" s="102"/>
      <c r="G66" s="102"/>
    </row>
    <row r="67" ht="20.1" customHeight="1" spans="1:7">
      <c r="A67" s="100"/>
      <c r="B67" s="102"/>
      <c r="C67" s="102"/>
      <c r="D67" s="102"/>
      <c r="E67" s="102"/>
      <c r="F67" s="102"/>
      <c r="G67" s="102"/>
    </row>
    <row r="68" ht="20.1" customHeight="1" spans="1:7">
      <c r="A68" s="100"/>
      <c r="B68" s="102"/>
      <c r="C68" s="102"/>
      <c r="D68" s="102"/>
      <c r="E68" s="102"/>
      <c r="F68" s="102"/>
      <c r="G68" s="102"/>
    </row>
    <row r="69" ht="20.1" customHeight="1" spans="1:7">
      <c r="A69" s="103">
        <v>1</v>
      </c>
      <c r="B69" s="101" t="s">
        <v>7</v>
      </c>
      <c r="C69" s="101" t="s">
        <v>8</v>
      </c>
      <c r="D69" s="101" t="s">
        <v>9</v>
      </c>
      <c r="E69" s="101"/>
      <c r="F69" s="101"/>
      <c r="G69" s="101" t="s">
        <v>7</v>
      </c>
    </row>
    <row r="70" ht="20.1" customHeight="1" spans="1:7">
      <c r="A70" s="103"/>
      <c r="B70" s="101"/>
      <c r="C70" s="101"/>
      <c r="D70" s="101"/>
      <c r="E70" s="101"/>
      <c r="F70" s="101"/>
      <c r="G70" s="101"/>
    </row>
    <row r="71" ht="20.1" customHeight="1" spans="1:7">
      <c r="A71" s="103"/>
      <c r="B71" s="101"/>
      <c r="C71" s="101"/>
      <c r="D71" s="101"/>
      <c r="E71" s="101"/>
      <c r="F71" s="101"/>
      <c r="G71" s="101"/>
    </row>
    <row r="72" ht="20.1" customHeight="1" spans="1:7">
      <c r="A72" s="103"/>
      <c r="B72" s="101"/>
      <c r="C72" s="101"/>
      <c r="D72" s="101"/>
      <c r="E72" s="101"/>
      <c r="F72" s="101"/>
      <c r="G72" s="101"/>
    </row>
    <row r="73" ht="20.1" customHeight="1" spans="1:7">
      <c r="A73" s="103"/>
      <c r="B73" s="101"/>
      <c r="C73" s="101"/>
      <c r="D73" s="101"/>
      <c r="E73" s="101"/>
      <c r="F73" s="101"/>
      <c r="G73" s="101"/>
    </row>
    <row r="74" ht="20.1" customHeight="1" spans="1:7">
      <c r="A74" s="103"/>
      <c r="B74" s="101"/>
      <c r="C74" s="101"/>
      <c r="D74" s="101"/>
      <c r="E74" s="101"/>
      <c r="F74" s="101"/>
      <c r="G74" s="101"/>
    </row>
    <row r="75" ht="20.1" customHeight="1" spans="1:7">
      <c r="A75" s="103"/>
      <c r="B75" s="101"/>
      <c r="C75" s="101"/>
      <c r="D75" s="101"/>
      <c r="E75" s="101"/>
      <c r="F75" s="101"/>
      <c r="G75" s="101"/>
    </row>
    <row r="76" ht="20.1" customHeight="1" spans="1:7">
      <c r="A76" s="103"/>
      <c r="B76" s="101"/>
      <c r="C76" s="101"/>
      <c r="D76" s="101"/>
      <c r="E76" s="101"/>
      <c r="F76" s="101"/>
      <c r="G76" s="101"/>
    </row>
    <row r="77" ht="20.1" customHeight="1" spans="1:7">
      <c r="A77" s="103"/>
      <c r="B77" s="101"/>
      <c r="C77" s="101"/>
      <c r="D77" s="101"/>
      <c r="E77" s="101"/>
      <c r="F77" s="101"/>
      <c r="G77" s="101"/>
    </row>
    <row r="78" ht="20.1" customHeight="1" spans="1:7">
      <c r="A78" s="103"/>
      <c r="B78" s="101"/>
      <c r="C78" s="101"/>
      <c r="D78" s="101"/>
      <c r="E78" s="101"/>
      <c r="F78" s="101"/>
      <c r="G78" s="101"/>
    </row>
    <row r="79" ht="20.1" customHeight="1" spans="1:7">
      <c r="A79" s="103"/>
      <c r="B79" s="101"/>
      <c r="C79" s="101"/>
      <c r="D79" s="101"/>
      <c r="E79" s="101"/>
      <c r="F79" s="101"/>
      <c r="G79" s="101"/>
    </row>
    <row r="80" ht="20.1" customHeight="1" spans="1:7">
      <c r="A80" s="103"/>
      <c r="B80" s="101"/>
      <c r="C80" s="101"/>
      <c r="D80" s="101"/>
      <c r="E80" s="101"/>
      <c r="F80" s="101"/>
      <c r="G80" s="101"/>
    </row>
    <row r="81" ht="20.1" customHeight="1" spans="1:7">
      <c r="A81" s="103"/>
      <c r="B81" s="101"/>
      <c r="C81" s="101"/>
      <c r="D81" s="101"/>
      <c r="E81" s="101"/>
      <c r="F81" s="101"/>
      <c r="G81" s="101"/>
    </row>
    <row r="82" ht="20.1" customHeight="1" spans="1:7">
      <c r="A82" s="103"/>
      <c r="B82" s="101"/>
      <c r="C82" s="101"/>
      <c r="D82" s="101"/>
      <c r="E82" s="101"/>
      <c r="F82" s="101"/>
      <c r="G82" s="101"/>
    </row>
    <row r="83" ht="20.1" customHeight="1" spans="1:7">
      <c r="A83" s="103"/>
      <c r="B83" s="101"/>
      <c r="C83" s="101"/>
      <c r="D83" s="101"/>
      <c r="E83" s="101"/>
      <c r="F83" s="101"/>
      <c r="G83" s="101"/>
    </row>
    <row r="84" ht="20.1" customHeight="1" spans="1:7">
      <c r="A84" s="103"/>
      <c r="B84" s="101"/>
      <c r="C84" s="101"/>
      <c r="D84" s="101"/>
      <c r="E84" s="101"/>
      <c r="F84" s="101"/>
      <c r="G84" s="101"/>
    </row>
    <row r="85" ht="20.1" customHeight="1" spans="1:7">
      <c r="A85" s="103"/>
      <c r="B85" s="101"/>
      <c r="C85" s="101"/>
      <c r="D85" s="101"/>
      <c r="E85" s="101"/>
      <c r="F85" s="101"/>
      <c r="G85" s="101"/>
    </row>
    <row r="86" ht="20.1" customHeight="1" spans="1:7">
      <c r="A86" s="103"/>
      <c r="B86" s="101"/>
      <c r="C86" s="101"/>
      <c r="D86" s="101"/>
      <c r="E86" s="101"/>
      <c r="F86" s="101"/>
      <c r="G86" s="101"/>
    </row>
    <row r="87" ht="20.1" customHeight="1" spans="1:7">
      <c r="A87" s="103"/>
      <c r="B87" s="101"/>
      <c r="C87" s="101"/>
      <c r="D87" s="101"/>
      <c r="E87" s="101"/>
      <c r="F87" s="101"/>
      <c r="G87" s="101"/>
    </row>
    <row r="88" ht="20.1" customHeight="1" spans="1:7">
      <c r="A88" s="103"/>
      <c r="B88" s="101"/>
      <c r="C88" s="101"/>
      <c r="D88" s="101"/>
      <c r="E88" s="101"/>
      <c r="F88" s="101"/>
      <c r="G88" s="101"/>
    </row>
    <row r="89" ht="20.1" customHeight="1" spans="1:7">
      <c r="A89" s="103"/>
      <c r="B89" s="101"/>
      <c r="C89" s="101"/>
      <c r="D89" s="101"/>
      <c r="E89" s="101"/>
      <c r="F89" s="101"/>
      <c r="G89" s="101"/>
    </row>
    <row r="90" ht="20.1" customHeight="1" spans="1:7">
      <c r="A90" s="103"/>
      <c r="B90" s="101"/>
      <c r="C90" s="101"/>
      <c r="D90" s="101"/>
      <c r="E90" s="101"/>
      <c r="F90" s="101"/>
      <c r="G90" s="101"/>
    </row>
    <row r="91" ht="20.1" customHeight="1" spans="1:7">
      <c r="A91" s="103"/>
      <c r="B91" s="101"/>
      <c r="C91" s="101"/>
      <c r="D91" s="101"/>
      <c r="E91" s="101"/>
      <c r="F91" s="101"/>
      <c r="G91" s="101"/>
    </row>
    <row r="92" ht="20.1" customHeight="1" spans="1:7">
      <c r="A92" s="103"/>
      <c r="B92" s="101"/>
      <c r="C92" s="101"/>
      <c r="D92" s="101"/>
      <c r="E92" s="101"/>
      <c r="F92" s="101"/>
      <c r="G92" s="101"/>
    </row>
    <row r="93" ht="20.1" customHeight="1" spans="1:7">
      <c r="A93" s="103"/>
      <c r="B93" s="101"/>
      <c r="C93" s="101"/>
      <c r="D93" s="101"/>
      <c r="E93" s="101"/>
      <c r="F93" s="101"/>
      <c r="G93" s="101"/>
    </row>
    <row r="94" ht="20.1" customHeight="1" spans="1:7">
      <c r="A94" s="103"/>
      <c r="B94" s="101"/>
      <c r="C94" s="101"/>
      <c r="D94" s="101"/>
      <c r="E94" s="101"/>
      <c r="F94" s="101"/>
      <c r="G94" s="101"/>
    </row>
    <row r="95" ht="20.1" customHeight="1" spans="1:7">
      <c r="A95" s="103"/>
      <c r="B95" s="101"/>
      <c r="C95" s="101"/>
      <c r="D95" s="101"/>
      <c r="E95" s="101"/>
      <c r="F95" s="101"/>
      <c r="G95" s="101"/>
    </row>
    <row r="96" ht="20.1" customHeight="1" spans="1:7">
      <c r="A96" s="103"/>
      <c r="B96" s="101"/>
      <c r="C96" s="101"/>
      <c r="D96" s="101"/>
      <c r="E96" s="101"/>
      <c r="F96" s="101"/>
      <c r="G96" s="101"/>
    </row>
    <row r="97" ht="20.1" customHeight="1" spans="1:7">
      <c r="A97" s="103"/>
      <c r="B97" s="101"/>
      <c r="C97" s="101"/>
      <c r="D97" s="101"/>
      <c r="E97" s="101"/>
      <c r="F97" s="101"/>
      <c r="G97" s="101"/>
    </row>
    <row r="98" ht="20.1" customHeight="1" spans="1:7">
      <c r="A98" s="103"/>
      <c r="B98" s="101"/>
      <c r="C98" s="101"/>
      <c r="D98" s="101"/>
      <c r="E98" s="101"/>
      <c r="F98" s="101"/>
      <c r="G98" s="101"/>
    </row>
    <row r="99" ht="20.1" customHeight="1" spans="1:7">
      <c r="A99" s="103"/>
      <c r="B99" s="101"/>
      <c r="C99" s="101"/>
      <c r="D99" s="101"/>
      <c r="E99" s="101"/>
      <c r="F99" s="101"/>
      <c r="G99" s="101"/>
    </row>
    <row r="100" ht="20.1" customHeight="1" spans="1:7">
      <c r="A100" s="103"/>
      <c r="B100" s="101"/>
      <c r="C100" s="101"/>
      <c r="D100" s="101"/>
      <c r="E100" s="101"/>
      <c r="F100" s="101"/>
      <c r="G100" s="101"/>
    </row>
    <row r="101" ht="20.1" customHeight="1" spans="1:7">
      <c r="A101" s="103"/>
      <c r="B101" s="101"/>
      <c r="C101" s="101"/>
      <c r="D101" s="101"/>
      <c r="E101" s="101"/>
      <c r="F101" s="101"/>
      <c r="G101" s="101"/>
    </row>
    <row r="102" ht="20.1" customHeight="1" spans="1:7">
      <c r="A102" s="103"/>
      <c r="B102" s="101"/>
      <c r="C102" s="101"/>
      <c r="D102" s="101"/>
      <c r="E102" s="101"/>
      <c r="F102" s="101"/>
      <c r="G102" s="101"/>
    </row>
    <row r="103" ht="20.1" customHeight="1" spans="1:7">
      <c r="A103" s="103"/>
      <c r="B103" s="101"/>
      <c r="C103" s="101"/>
      <c r="D103" s="101"/>
      <c r="E103" s="101"/>
      <c r="F103" s="101"/>
      <c r="G103" s="101"/>
    </row>
    <row r="104" ht="20.1" customHeight="1" spans="1:7">
      <c r="A104" s="103"/>
      <c r="B104" s="101"/>
      <c r="C104" s="101"/>
      <c r="D104" s="101"/>
      <c r="E104" s="101"/>
      <c r="F104" s="101"/>
      <c r="G104" s="101"/>
    </row>
    <row r="105" ht="20.1" customHeight="1" spans="1:7">
      <c r="A105" s="103"/>
      <c r="B105" s="101"/>
      <c r="C105" s="101"/>
      <c r="D105" s="101"/>
      <c r="E105" s="101"/>
      <c r="F105" s="101"/>
      <c r="G105" s="101"/>
    </row>
    <row r="106" ht="20.1" customHeight="1" spans="1:7">
      <c r="A106" s="103"/>
      <c r="B106" s="101"/>
      <c r="C106" s="101"/>
      <c r="D106" s="101"/>
      <c r="E106" s="101"/>
      <c r="F106" s="101"/>
      <c r="G106" s="101"/>
    </row>
    <row r="107" ht="20.1" customHeight="1" spans="1:7">
      <c r="A107" s="103"/>
      <c r="B107" s="101"/>
      <c r="C107" s="101"/>
      <c r="D107" s="101"/>
      <c r="E107" s="101"/>
      <c r="F107" s="101"/>
      <c r="G107" s="101"/>
    </row>
    <row r="108" ht="20.1" customHeight="1" spans="1:7">
      <c r="A108" s="103"/>
      <c r="B108" s="101"/>
      <c r="C108" s="101"/>
      <c r="D108" s="101"/>
      <c r="E108" s="101"/>
      <c r="F108" s="101"/>
      <c r="G108" s="101"/>
    </row>
    <row r="109" ht="20.1" customHeight="1" spans="1:7">
      <c r="A109" s="103"/>
      <c r="B109" s="101"/>
      <c r="C109" s="101"/>
      <c r="D109" s="101"/>
      <c r="E109" s="101"/>
      <c r="F109" s="101"/>
      <c r="G109" s="101"/>
    </row>
    <row r="110" ht="20.1" customHeight="1" spans="1:7">
      <c r="A110" s="103"/>
      <c r="B110" s="101"/>
      <c r="C110" s="101"/>
      <c r="D110" s="101"/>
      <c r="E110" s="101"/>
      <c r="F110" s="101"/>
      <c r="G110" s="101"/>
    </row>
    <row r="111" ht="20.1" customHeight="1" spans="1:7">
      <c r="A111" s="103"/>
      <c r="B111" s="101"/>
      <c r="C111" s="101"/>
      <c r="D111" s="101"/>
      <c r="E111" s="101"/>
      <c r="F111" s="101"/>
      <c r="G111" s="101"/>
    </row>
    <row r="112" ht="20.1" customHeight="1" spans="1:7">
      <c r="A112" s="103"/>
      <c r="B112" s="101"/>
      <c r="C112" s="101"/>
      <c r="D112" s="101"/>
      <c r="E112" s="101"/>
      <c r="F112" s="101"/>
      <c r="G112" s="101"/>
    </row>
    <row r="113" ht="20.1" customHeight="1" spans="1:7">
      <c r="A113" s="103"/>
      <c r="B113" s="101"/>
      <c r="C113" s="101"/>
      <c r="D113" s="101"/>
      <c r="E113" s="101"/>
      <c r="F113" s="101"/>
      <c r="G113" s="101"/>
    </row>
    <row r="114" ht="20.1" customHeight="1" spans="1:7">
      <c r="A114" s="103"/>
      <c r="B114" s="101"/>
      <c r="C114" s="101"/>
      <c r="D114" s="101"/>
      <c r="E114" s="101"/>
      <c r="F114" s="101"/>
      <c r="G114" s="101"/>
    </row>
    <row r="115" ht="20.1" customHeight="1" spans="1:7">
      <c r="A115" s="103"/>
      <c r="B115" s="101"/>
      <c r="C115" s="101"/>
      <c r="D115" s="101"/>
      <c r="E115" s="101"/>
      <c r="F115" s="101"/>
      <c r="G115" s="101"/>
    </row>
    <row r="116" ht="20.1" customHeight="1" spans="1:7">
      <c r="A116" s="103"/>
      <c r="B116" s="101"/>
      <c r="C116" s="101"/>
      <c r="D116" s="101"/>
      <c r="E116" s="101"/>
      <c r="F116" s="101"/>
      <c r="G116" s="101"/>
    </row>
    <row r="117" ht="20.1" customHeight="1" spans="1:7">
      <c r="A117" s="103"/>
      <c r="B117" s="101"/>
      <c r="C117" s="101"/>
      <c r="D117" s="101"/>
      <c r="E117" s="101"/>
      <c r="F117" s="101"/>
      <c r="G117" s="101"/>
    </row>
    <row r="118" ht="20.1" customHeight="1" spans="1:7">
      <c r="A118" s="103"/>
      <c r="B118" s="101"/>
      <c r="C118" s="101"/>
      <c r="D118" s="101"/>
      <c r="E118" s="101"/>
      <c r="F118" s="101"/>
      <c r="G118" s="101"/>
    </row>
    <row r="119" ht="20.1" customHeight="1" spans="1:7">
      <c r="A119" s="103"/>
      <c r="B119" s="101"/>
      <c r="C119" s="101"/>
      <c r="D119" s="101"/>
      <c r="E119" s="101"/>
      <c r="F119" s="101"/>
      <c r="G119" s="101"/>
    </row>
    <row r="120" ht="20.1" customHeight="1" spans="1:7">
      <c r="A120" s="103"/>
      <c r="B120" s="101"/>
      <c r="C120" s="101"/>
      <c r="D120" s="101"/>
      <c r="E120" s="101"/>
      <c r="F120" s="101"/>
      <c r="G120" s="101"/>
    </row>
    <row r="121" ht="20.1" customHeight="1" spans="1:7">
      <c r="A121" s="103"/>
      <c r="B121" s="101"/>
      <c r="C121" s="101"/>
      <c r="D121" s="101"/>
      <c r="E121" s="101"/>
      <c r="F121" s="101"/>
      <c r="G121" s="101"/>
    </row>
    <row r="122" ht="20.1" customHeight="1" spans="1:7">
      <c r="A122" s="103"/>
      <c r="B122" s="101"/>
      <c r="C122" s="101"/>
      <c r="D122" s="101"/>
      <c r="E122" s="101"/>
      <c r="F122" s="101"/>
      <c r="G122" s="101"/>
    </row>
    <row r="123" ht="20.1" customHeight="1" spans="1:7">
      <c r="A123" s="103"/>
      <c r="B123" s="101"/>
      <c r="C123" s="101"/>
      <c r="D123" s="101"/>
      <c r="E123" s="101"/>
      <c r="F123" s="101"/>
      <c r="G123" s="101"/>
    </row>
    <row r="124" ht="20.1" customHeight="1" spans="1:7">
      <c r="A124" s="103"/>
      <c r="B124" s="101"/>
      <c r="C124" s="101"/>
      <c r="D124" s="101"/>
      <c r="E124" s="101"/>
      <c r="F124" s="101"/>
      <c r="G124" s="101"/>
    </row>
    <row r="125" ht="20.1" customHeight="1" spans="1:7">
      <c r="A125" s="103"/>
      <c r="B125" s="101"/>
      <c r="C125" s="101"/>
      <c r="D125" s="101"/>
      <c r="E125" s="101"/>
      <c r="F125" s="101"/>
      <c r="G125" s="101"/>
    </row>
    <row r="126" ht="20.1" customHeight="1" spans="1:7">
      <c r="A126" s="103"/>
      <c r="B126" s="101"/>
      <c r="C126" s="101"/>
      <c r="D126" s="101"/>
      <c r="E126" s="101"/>
      <c r="F126" s="101"/>
      <c r="G126" s="101"/>
    </row>
    <row r="127" ht="20.1" customHeight="1" spans="1:7">
      <c r="A127" s="103"/>
      <c r="B127" s="101"/>
      <c r="C127" s="101"/>
      <c r="D127" s="101"/>
      <c r="E127" s="101"/>
      <c r="F127" s="101"/>
      <c r="G127" s="101"/>
    </row>
    <row r="128" ht="20.1" customHeight="1" spans="1:7">
      <c r="A128" s="103"/>
      <c r="B128" s="101"/>
      <c r="C128" s="101"/>
      <c r="D128" s="101"/>
      <c r="E128" s="101"/>
      <c r="F128" s="101"/>
      <c r="G128" s="101"/>
    </row>
    <row r="129" ht="20.1" customHeight="1" spans="1:7">
      <c r="A129" s="103"/>
      <c r="B129" s="101"/>
      <c r="C129" s="101"/>
      <c r="D129" s="101"/>
      <c r="E129" s="101"/>
      <c r="F129" s="101"/>
      <c r="G129" s="101"/>
    </row>
    <row r="130" ht="20.1" customHeight="1" spans="1:7">
      <c r="A130" s="103"/>
      <c r="B130" s="101"/>
      <c r="C130" s="101"/>
      <c r="D130" s="101"/>
      <c r="E130" s="101"/>
      <c r="F130" s="101"/>
      <c r="G130" s="101"/>
    </row>
    <row r="131" ht="20.1" customHeight="1" spans="1:7">
      <c r="A131" s="103"/>
      <c r="B131" s="101"/>
      <c r="C131" s="101"/>
      <c r="D131" s="101"/>
      <c r="E131" s="101"/>
      <c r="F131" s="101"/>
      <c r="G131" s="101"/>
    </row>
    <row r="132" ht="20.1" customHeight="1" spans="1:7">
      <c r="A132" s="103"/>
      <c r="B132" s="101"/>
      <c r="C132" s="101"/>
      <c r="D132" s="101"/>
      <c r="E132" s="101"/>
      <c r="F132" s="101"/>
      <c r="G132" s="101"/>
    </row>
    <row r="133" ht="20.1" customHeight="1" spans="1:7">
      <c r="A133" s="103"/>
      <c r="B133" s="101"/>
      <c r="C133" s="101"/>
      <c r="D133" s="101"/>
      <c r="E133" s="101"/>
      <c r="F133" s="101"/>
      <c r="G133" s="101"/>
    </row>
    <row r="134" ht="20.1" customHeight="1" spans="1:7">
      <c r="A134" s="103">
        <v>2</v>
      </c>
      <c r="B134" s="101"/>
      <c r="C134" s="101"/>
      <c r="D134" s="101"/>
      <c r="E134" s="101"/>
      <c r="F134" s="101"/>
      <c r="G134" s="101"/>
    </row>
    <row r="135" ht="20.1" customHeight="1" spans="1:7">
      <c r="A135" s="103">
        <v>3</v>
      </c>
      <c r="B135" s="101"/>
      <c r="C135" s="101"/>
      <c r="D135" s="101"/>
      <c r="E135" s="101"/>
      <c r="F135" s="101"/>
      <c r="G135" s="101"/>
    </row>
    <row r="136" ht="20.1" customHeight="1"/>
    <row r="137" ht="20.1" customHeight="1"/>
    <row r="138" ht="20.1" customHeight="1"/>
    <row r="139" ht="20.1" customHeight="1"/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2"/>
  <sheetViews>
    <sheetView tabSelected="1" workbookViewId="0">
      <selection activeCell="J13" sqref="J13"/>
    </sheetView>
  </sheetViews>
  <sheetFormatPr defaultColWidth="9" defaultRowHeight="13.5" outlineLevelCol="4"/>
  <cols>
    <col min="1" max="1" width="13.25" style="63" customWidth="1"/>
    <col min="2" max="2" width="20.125" style="63" customWidth="1"/>
    <col min="3" max="3" width="10.5" style="63" customWidth="1"/>
    <col min="4" max="4" width="23.75" customWidth="1"/>
    <col min="5" max="5" width="12.75" customWidth="1"/>
  </cols>
  <sheetData>
    <row r="1" ht="40.5" customHeight="1" spans="1:5">
      <c r="A1" s="70" t="s">
        <v>10</v>
      </c>
      <c r="B1" s="70"/>
      <c r="C1" s="70"/>
      <c r="D1" s="70"/>
      <c r="E1" s="70"/>
    </row>
    <row r="2" s="68" customFormat="1" ht="20.1" customHeight="1" spans="1:5">
      <c r="A2" s="71" t="s">
        <v>11</v>
      </c>
      <c r="B2" s="71" t="s">
        <v>12</v>
      </c>
      <c r="C2" s="71" t="s">
        <v>13</v>
      </c>
      <c r="D2" s="71" t="s">
        <v>14</v>
      </c>
      <c r="E2" s="71" t="s">
        <v>15</v>
      </c>
    </row>
    <row r="3" s="69" customFormat="1" ht="20.1" customHeight="1" spans="1:5">
      <c r="A3" s="72" t="s">
        <v>16</v>
      </c>
      <c r="B3" s="73" t="s">
        <v>17</v>
      </c>
      <c r="C3" s="73">
        <v>1</v>
      </c>
      <c r="D3" s="73" t="s">
        <v>18</v>
      </c>
      <c r="E3" s="74"/>
    </row>
    <row r="4" s="69" customFormat="1" ht="20.1" customHeight="1" spans="1:5">
      <c r="A4" s="75"/>
      <c r="B4" s="73" t="s">
        <v>19</v>
      </c>
      <c r="C4" s="73">
        <v>1</v>
      </c>
      <c r="D4" s="73" t="s">
        <v>18</v>
      </c>
      <c r="E4" s="74"/>
    </row>
    <row r="5" s="69" customFormat="1" ht="20.1" customHeight="1" spans="1:5">
      <c r="A5" s="75"/>
      <c r="B5" s="73" t="s">
        <v>20</v>
      </c>
      <c r="C5" s="73">
        <v>1</v>
      </c>
      <c r="D5" s="73" t="s">
        <v>18</v>
      </c>
      <c r="E5" s="74"/>
    </row>
    <row r="6" s="69" customFormat="1" ht="20.1" customHeight="1" spans="1:5">
      <c r="A6" s="75"/>
      <c r="B6" s="73" t="s">
        <v>21</v>
      </c>
      <c r="C6" s="73">
        <v>1</v>
      </c>
      <c r="D6" s="73" t="s">
        <v>18</v>
      </c>
      <c r="E6" s="74"/>
    </row>
    <row r="7" s="69" customFormat="1" ht="20.1" customHeight="1" spans="1:5">
      <c r="A7" s="75"/>
      <c r="B7" s="73" t="s">
        <v>22</v>
      </c>
      <c r="C7" s="73">
        <v>1</v>
      </c>
      <c r="D7" s="73" t="s">
        <v>18</v>
      </c>
      <c r="E7" s="74"/>
    </row>
    <row r="8" s="69" customFormat="1" ht="20.1" customHeight="1" spans="1:5">
      <c r="A8" s="75"/>
      <c r="B8" s="73" t="s">
        <v>23</v>
      </c>
      <c r="C8" s="73">
        <v>1</v>
      </c>
      <c r="D8" s="73" t="s">
        <v>18</v>
      </c>
      <c r="E8" s="74"/>
    </row>
    <row r="9" s="69" customFormat="1" ht="20.1" customHeight="1" spans="1:5">
      <c r="A9" s="76"/>
      <c r="B9" s="77" t="s">
        <v>24</v>
      </c>
      <c r="C9" s="73">
        <f>SUM(C3:C8)</f>
        <v>6</v>
      </c>
      <c r="D9" s="74"/>
      <c r="E9" s="74"/>
    </row>
    <row r="10" s="69" customFormat="1" ht="20.1" customHeight="1" spans="1:5">
      <c r="A10" s="72" t="s">
        <v>25</v>
      </c>
      <c r="B10" s="77" t="s">
        <v>26</v>
      </c>
      <c r="C10" s="73">
        <v>1</v>
      </c>
      <c r="D10" s="73" t="s">
        <v>18</v>
      </c>
      <c r="E10" s="74"/>
    </row>
    <row r="11" s="69" customFormat="1" ht="20.1" customHeight="1" spans="1:5">
      <c r="A11" s="75"/>
      <c r="B11" s="77" t="s">
        <v>25</v>
      </c>
      <c r="C11" s="77">
        <v>1</v>
      </c>
      <c r="D11" s="73" t="s">
        <v>18</v>
      </c>
      <c r="E11" s="74"/>
    </row>
    <row r="12" s="69" customFormat="1" ht="20.1" customHeight="1" spans="1:5">
      <c r="A12" s="75"/>
      <c r="B12" s="77" t="s">
        <v>27</v>
      </c>
      <c r="C12" s="77">
        <v>1</v>
      </c>
      <c r="D12" s="73" t="s">
        <v>18</v>
      </c>
      <c r="E12" s="74"/>
    </row>
    <row r="13" s="69" customFormat="1" ht="20.1" customHeight="1" spans="1:5">
      <c r="A13" s="75"/>
      <c r="B13" s="78" t="s">
        <v>25</v>
      </c>
      <c r="C13" s="78">
        <v>1</v>
      </c>
      <c r="D13" s="73" t="s">
        <v>18</v>
      </c>
      <c r="E13" s="74"/>
    </row>
    <row r="14" s="69" customFormat="1" ht="20.1" customHeight="1" spans="1:5">
      <c r="A14" s="76"/>
      <c r="B14" s="79" t="s">
        <v>24</v>
      </c>
      <c r="C14" s="78">
        <f>SUM(C10:C13)</f>
        <v>4</v>
      </c>
      <c r="D14" s="74"/>
      <c r="E14" s="74"/>
    </row>
    <row r="15" s="69" customFormat="1" ht="20.1" customHeight="1" spans="1:5">
      <c r="A15" s="80" t="s">
        <v>28</v>
      </c>
      <c r="B15" s="79" t="s">
        <v>29</v>
      </c>
      <c r="C15" s="78">
        <v>1</v>
      </c>
      <c r="D15" s="73" t="s">
        <v>18</v>
      </c>
      <c r="E15" s="74"/>
    </row>
    <row r="16" s="69" customFormat="1" ht="20.1" customHeight="1" spans="1:5">
      <c r="A16" s="80"/>
      <c r="B16" s="81" t="s">
        <v>30</v>
      </c>
      <c r="C16" s="78">
        <v>5</v>
      </c>
      <c r="D16" s="73" t="s">
        <v>18</v>
      </c>
      <c r="E16" s="74"/>
    </row>
    <row r="17" s="69" customFormat="1" ht="20.1" customHeight="1" spans="1:5">
      <c r="A17" s="80"/>
      <c r="B17" s="78" t="s">
        <v>24</v>
      </c>
      <c r="C17" s="78">
        <f>SUM(C15:C16)</f>
        <v>6</v>
      </c>
      <c r="D17" s="74"/>
      <c r="E17" s="74"/>
    </row>
    <row r="18" s="69" customFormat="1" ht="20.1" customHeight="1" spans="1:5">
      <c r="A18" s="82" t="s">
        <v>31</v>
      </c>
      <c r="B18" s="79" t="s">
        <v>32</v>
      </c>
      <c r="C18" s="78">
        <v>1</v>
      </c>
      <c r="D18" s="73" t="s">
        <v>18</v>
      </c>
      <c r="E18" s="74"/>
    </row>
    <row r="19" s="69" customFormat="1" ht="20.1" customHeight="1" spans="1:5">
      <c r="A19" s="82"/>
      <c r="B19" s="79" t="s">
        <v>33</v>
      </c>
      <c r="C19" s="78">
        <v>2</v>
      </c>
      <c r="D19" s="73" t="s">
        <v>18</v>
      </c>
      <c r="E19" s="74"/>
    </row>
    <row r="20" s="69" customFormat="1" ht="20.1" customHeight="1" spans="1:5">
      <c r="A20" s="82"/>
      <c r="B20" s="81" t="s">
        <v>34</v>
      </c>
      <c r="C20" s="78">
        <v>2</v>
      </c>
      <c r="D20" s="73" t="s">
        <v>18</v>
      </c>
      <c r="E20" s="74"/>
    </row>
    <row r="21" s="69" customFormat="1" ht="20.1" customHeight="1" spans="1:5">
      <c r="A21" s="82"/>
      <c r="B21" s="79" t="s">
        <v>35</v>
      </c>
      <c r="C21" s="78">
        <v>1</v>
      </c>
      <c r="D21" s="73" t="s">
        <v>18</v>
      </c>
      <c r="E21" s="74"/>
    </row>
    <row r="22" s="69" customFormat="1" ht="20.1" customHeight="1" spans="1:5">
      <c r="A22" s="82"/>
      <c r="B22" s="79" t="s">
        <v>36</v>
      </c>
      <c r="C22" s="78">
        <v>1</v>
      </c>
      <c r="D22" s="73" t="s">
        <v>18</v>
      </c>
      <c r="E22" s="74"/>
    </row>
    <row r="23" s="69" customFormat="1" ht="20.1" customHeight="1" spans="1:5">
      <c r="A23" s="82"/>
      <c r="B23" s="79" t="s">
        <v>37</v>
      </c>
      <c r="C23" s="78">
        <v>1</v>
      </c>
      <c r="D23" s="73" t="s">
        <v>18</v>
      </c>
      <c r="E23" s="74"/>
    </row>
    <row r="24" s="69" customFormat="1" ht="20.1" customHeight="1" spans="1:5">
      <c r="A24" s="82"/>
      <c r="B24" s="78" t="s">
        <v>24</v>
      </c>
      <c r="C24" s="78">
        <f>SUM(C18:C23)</f>
        <v>8</v>
      </c>
      <c r="D24" s="74"/>
      <c r="E24" s="74"/>
    </row>
    <row r="25" s="69" customFormat="1" ht="20.1" customHeight="1" spans="1:5">
      <c r="A25" s="83" t="s">
        <v>38</v>
      </c>
      <c r="B25" s="73" t="s">
        <v>39</v>
      </c>
      <c r="C25" s="77">
        <v>1</v>
      </c>
      <c r="D25" s="73" t="s">
        <v>18</v>
      </c>
      <c r="E25" s="74"/>
    </row>
    <row r="26" s="69" customFormat="1" ht="20.1" customHeight="1" spans="1:5">
      <c r="A26" s="84"/>
      <c r="B26" s="73" t="s">
        <v>40</v>
      </c>
      <c r="C26" s="77">
        <v>1</v>
      </c>
      <c r="D26" s="73" t="s">
        <v>18</v>
      </c>
      <c r="E26" s="74"/>
    </row>
    <row r="27" s="69" customFormat="1" ht="20.1" customHeight="1" spans="1:5">
      <c r="A27" s="84"/>
      <c r="B27" s="73" t="s">
        <v>41</v>
      </c>
      <c r="C27" s="77">
        <v>1</v>
      </c>
      <c r="D27" s="73" t="s">
        <v>18</v>
      </c>
      <c r="E27" s="74"/>
    </row>
    <row r="28" s="69" customFormat="1" ht="20.1" customHeight="1" spans="1:5">
      <c r="A28" s="84"/>
      <c r="B28" s="73" t="s">
        <v>42</v>
      </c>
      <c r="C28" s="77">
        <v>1</v>
      </c>
      <c r="D28" s="73" t="s">
        <v>18</v>
      </c>
      <c r="E28" s="74"/>
    </row>
    <row r="29" s="69" customFormat="1" ht="20.1" customHeight="1" spans="1:5">
      <c r="A29" s="84"/>
      <c r="B29" s="73" t="s">
        <v>43</v>
      </c>
      <c r="C29" s="77">
        <v>2</v>
      </c>
      <c r="D29" s="73" t="s">
        <v>18</v>
      </c>
      <c r="E29" s="74"/>
    </row>
    <row r="30" s="69" customFormat="1" ht="20.1" customHeight="1" spans="1:5">
      <c r="A30" s="84"/>
      <c r="B30" s="73" t="s">
        <v>39</v>
      </c>
      <c r="C30" s="77">
        <v>1</v>
      </c>
      <c r="D30" s="73" t="s">
        <v>18</v>
      </c>
      <c r="E30" s="74"/>
    </row>
    <row r="31" s="69" customFormat="1" ht="20.1" customHeight="1" spans="1:5">
      <c r="A31" s="84"/>
      <c r="B31" s="73" t="s">
        <v>44</v>
      </c>
      <c r="C31" s="77">
        <v>5</v>
      </c>
      <c r="D31" s="73" t="s">
        <v>18</v>
      </c>
      <c r="E31" s="74"/>
    </row>
    <row r="32" s="69" customFormat="1" ht="20.1" customHeight="1" spans="1:5">
      <c r="A32" s="84"/>
      <c r="B32" s="73" t="s">
        <v>45</v>
      </c>
      <c r="C32" s="77">
        <v>1</v>
      </c>
      <c r="D32" s="73" t="s">
        <v>18</v>
      </c>
      <c r="E32" s="74"/>
    </row>
    <row r="33" s="69" customFormat="1" ht="20.1" customHeight="1" spans="1:5">
      <c r="A33" s="85"/>
      <c r="B33" s="77" t="s">
        <v>24</v>
      </c>
      <c r="C33" s="77">
        <f>SUM(C25:C32)</f>
        <v>13</v>
      </c>
      <c r="D33" s="74"/>
      <c r="E33" s="74"/>
    </row>
    <row r="34" s="69" customFormat="1" ht="20.1" customHeight="1" spans="1:5">
      <c r="A34" s="72" t="s">
        <v>46</v>
      </c>
      <c r="B34" s="73" t="s">
        <v>47</v>
      </c>
      <c r="C34" s="77">
        <v>1</v>
      </c>
      <c r="D34" s="73" t="s">
        <v>18</v>
      </c>
      <c r="E34" s="74"/>
    </row>
    <row r="35" s="69" customFormat="1" ht="20.1" customHeight="1" spans="1:5">
      <c r="A35" s="75"/>
      <c r="B35" s="86" t="s">
        <v>48</v>
      </c>
      <c r="C35" s="77">
        <v>2</v>
      </c>
      <c r="D35" s="73" t="s">
        <v>18</v>
      </c>
      <c r="E35" s="74"/>
    </row>
    <row r="36" s="69" customFormat="1" ht="20.1" customHeight="1" spans="1:5">
      <c r="A36" s="75"/>
      <c r="B36" s="86" t="s">
        <v>49</v>
      </c>
      <c r="C36" s="77">
        <v>5</v>
      </c>
      <c r="D36" s="73" t="s">
        <v>18</v>
      </c>
      <c r="E36" s="74"/>
    </row>
    <row r="37" s="69" customFormat="1" ht="20.1" customHeight="1" spans="1:5">
      <c r="A37" s="75"/>
      <c r="B37" s="81" t="s">
        <v>50</v>
      </c>
      <c r="C37" s="77">
        <v>2</v>
      </c>
      <c r="D37" s="73" t="s">
        <v>18</v>
      </c>
      <c r="E37" s="74"/>
    </row>
    <row r="38" s="69" customFormat="1" ht="20.1" customHeight="1" spans="1:5">
      <c r="A38" s="75"/>
      <c r="B38" s="79" t="s">
        <v>51</v>
      </c>
      <c r="C38" s="77">
        <v>1</v>
      </c>
      <c r="D38" s="73" t="s">
        <v>18</v>
      </c>
      <c r="E38" s="74"/>
    </row>
    <row r="39" s="69" customFormat="1" ht="20.1" customHeight="1" spans="1:5">
      <c r="A39" s="76"/>
      <c r="B39" s="78" t="s">
        <v>24</v>
      </c>
      <c r="C39" s="77">
        <f>SUM(C34:C38)</f>
        <v>11</v>
      </c>
      <c r="D39" s="74"/>
      <c r="E39" s="74"/>
    </row>
    <row r="40" s="69" customFormat="1" ht="20.1" customHeight="1" spans="1:5">
      <c r="A40" s="72" t="s">
        <v>52</v>
      </c>
      <c r="B40" s="79" t="s">
        <v>53</v>
      </c>
      <c r="C40" s="77">
        <v>1</v>
      </c>
      <c r="D40" s="73" t="s">
        <v>18</v>
      </c>
      <c r="E40" s="74"/>
    </row>
    <row r="41" s="69" customFormat="1" ht="20.1" customHeight="1" spans="1:5">
      <c r="A41" s="75"/>
      <c r="B41" s="79" t="s">
        <v>54</v>
      </c>
      <c r="C41" s="77">
        <v>1</v>
      </c>
      <c r="D41" s="73" t="s">
        <v>18</v>
      </c>
      <c r="E41" s="74"/>
    </row>
    <row r="42" s="69" customFormat="1" ht="20.1" customHeight="1" spans="1:5">
      <c r="A42" s="75"/>
      <c r="B42" s="79" t="s">
        <v>55</v>
      </c>
      <c r="C42" s="77">
        <v>2</v>
      </c>
      <c r="D42" s="73" t="s">
        <v>18</v>
      </c>
      <c r="E42" s="74"/>
    </row>
    <row r="43" s="69" customFormat="1" ht="20.1" customHeight="1" spans="1:5">
      <c r="A43" s="75"/>
      <c r="B43" s="79" t="s">
        <v>56</v>
      </c>
      <c r="C43" s="77">
        <v>1</v>
      </c>
      <c r="D43" s="73" t="s">
        <v>18</v>
      </c>
      <c r="E43" s="74"/>
    </row>
    <row r="44" s="69" customFormat="1" ht="20.1" customHeight="1" spans="1:5">
      <c r="A44" s="75"/>
      <c r="B44" s="79" t="s">
        <v>57</v>
      </c>
      <c r="C44" s="77">
        <v>1</v>
      </c>
      <c r="D44" s="73" t="s">
        <v>18</v>
      </c>
      <c r="E44" s="74"/>
    </row>
    <row r="45" s="69" customFormat="1" ht="20.1" customHeight="1" spans="1:5">
      <c r="A45" s="75"/>
      <c r="B45" s="79" t="s">
        <v>58</v>
      </c>
      <c r="C45" s="77">
        <v>1</v>
      </c>
      <c r="D45" s="73" t="s">
        <v>18</v>
      </c>
      <c r="E45" s="74"/>
    </row>
    <row r="46" s="69" customFormat="1" ht="20.1" customHeight="1" spans="1:5">
      <c r="A46" s="75"/>
      <c r="B46" s="81" t="s">
        <v>59</v>
      </c>
      <c r="C46" s="77">
        <v>7</v>
      </c>
      <c r="D46" s="73" t="s">
        <v>18</v>
      </c>
      <c r="E46" s="74"/>
    </row>
    <row r="47" s="69" customFormat="1" ht="20.1" customHeight="1" spans="1:5">
      <c r="A47" s="76"/>
      <c r="B47" s="78" t="s">
        <v>24</v>
      </c>
      <c r="C47" s="77">
        <f>SUM(C40:C46)</f>
        <v>14</v>
      </c>
      <c r="D47" s="74"/>
      <c r="E47" s="74"/>
    </row>
    <row r="48" s="69" customFormat="1" ht="20.1" customHeight="1" spans="1:5">
      <c r="A48" s="72" t="s">
        <v>60</v>
      </c>
      <c r="B48" s="73" t="s">
        <v>61</v>
      </c>
      <c r="C48" s="77">
        <v>1</v>
      </c>
      <c r="D48" s="73" t="s">
        <v>18</v>
      </c>
      <c r="E48" s="74"/>
    </row>
    <row r="49" s="69" customFormat="1" ht="20.1" customHeight="1" spans="1:5">
      <c r="A49" s="75"/>
      <c r="B49" s="73" t="s">
        <v>62</v>
      </c>
      <c r="C49" s="77">
        <v>2</v>
      </c>
      <c r="D49" s="73" t="s">
        <v>18</v>
      </c>
      <c r="E49" s="74"/>
    </row>
    <row r="50" s="69" customFormat="1" ht="20.1" customHeight="1" spans="1:5">
      <c r="A50" s="75"/>
      <c r="B50" s="86" t="s">
        <v>63</v>
      </c>
      <c r="C50" s="77">
        <v>3</v>
      </c>
      <c r="D50" s="73" t="s">
        <v>18</v>
      </c>
      <c r="E50" s="74"/>
    </row>
    <row r="51" s="69" customFormat="1" ht="20.1" customHeight="1" spans="1:5">
      <c r="A51" s="75"/>
      <c r="B51" s="86" t="s">
        <v>64</v>
      </c>
      <c r="C51" s="77">
        <v>2</v>
      </c>
      <c r="D51" s="73" t="s">
        <v>18</v>
      </c>
      <c r="E51" s="74"/>
    </row>
    <row r="52" s="69" customFormat="1" ht="20.1" customHeight="1" spans="1:5">
      <c r="A52" s="75"/>
      <c r="B52" s="73" t="s">
        <v>65</v>
      </c>
      <c r="C52" s="77">
        <v>1</v>
      </c>
      <c r="D52" s="73" t="s">
        <v>18</v>
      </c>
      <c r="E52" s="74"/>
    </row>
    <row r="53" s="69" customFormat="1" ht="20.1" customHeight="1" spans="1:5">
      <c r="A53" s="75"/>
      <c r="B53" s="73" t="s">
        <v>66</v>
      </c>
      <c r="C53" s="77">
        <v>1</v>
      </c>
      <c r="D53" s="73" t="s">
        <v>18</v>
      </c>
      <c r="E53" s="74"/>
    </row>
    <row r="54" s="69" customFormat="1" ht="20.1" customHeight="1" spans="1:5">
      <c r="A54" s="75"/>
      <c r="B54" s="73" t="s">
        <v>67</v>
      </c>
      <c r="C54" s="77">
        <v>3</v>
      </c>
      <c r="D54" s="73" t="s">
        <v>18</v>
      </c>
      <c r="E54" s="74"/>
    </row>
    <row r="55" s="69" customFormat="1" ht="20.1" customHeight="1" spans="1:5">
      <c r="A55" s="76"/>
      <c r="B55" s="78" t="s">
        <v>24</v>
      </c>
      <c r="C55" s="77">
        <f>SUM(C48:C54)</f>
        <v>13</v>
      </c>
      <c r="D55" s="74"/>
      <c r="E55" s="74"/>
    </row>
    <row r="56" s="69" customFormat="1" ht="20.1" customHeight="1" spans="1:5">
      <c r="A56" s="77" t="s">
        <v>68</v>
      </c>
      <c r="B56" s="73" t="s">
        <v>69</v>
      </c>
      <c r="C56" s="77">
        <v>1</v>
      </c>
      <c r="D56" s="86" t="s">
        <v>70</v>
      </c>
      <c r="E56" s="74"/>
    </row>
    <row r="57" s="69" customFormat="1" ht="20.1" customHeight="1" spans="1:5">
      <c r="A57" s="77"/>
      <c r="B57" s="73" t="s">
        <v>71</v>
      </c>
      <c r="C57" s="77">
        <v>1</v>
      </c>
      <c r="D57" s="86" t="s">
        <v>70</v>
      </c>
      <c r="E57" s="74"/>
    </row>
    <row r="58" s="69" customFormat="1" ht="20.1" customHeight="1" spans="1:5">
      <c r="A58" s="77"/>
      <c r="B58" s="73" t="s">
        <v>72</v>
      </c>
      <c r="C58" s="77">
        <v>2</v>
      </c>
      <c r="D58" s="86" t="s">
        <v>70</v>
      </c>
      <c r="E58" s="74"/>
    </row>
    <row r="59" s="69" customFormat="1" ht="20.1" customHeight="1" spans="1:5">
      <c r="A59" s="77"/>
      <c r="B59" s="73" t="s">
        <v>73</v>
      </c>
      <c r="C59" s="77">
        <v>16</v>
      </c>
      <c r="D59" s="86" t="s">
        <v>70</v>
      </c>
      <c r="E59" s="74"/>
    </row>
    <row r="60" s="69" customFormat="1" ht="20.1" customHeight="1" spans="1:5">
      <c r="A60" s="77"/>
      <c r="B60" s="73" t="s">
        <v>74</v>
      </c>
      <c r="C60" s="77">
        <v>3</v>
      </c>
      <c r="D60" s="86" t="s">
        <v>70</v>
      </c>
      <c r="E60" s="74"/>
    </row>
    <row r="61" s="69" customFormat="1" ht="20.1" customHeight="1" spans="1:5">
      <c r="A61" s="77"/>
      <c r="B61" s="73" t="s">
        <v>75</v>
      </c>
      <c r="C61" s="77">
        <v>4</v>
      </c>
      <c r="D61" s="86" t="s">
        <v>70</v>
      </c>
      <c r="E61" s="74"/>
    </row>
    <row r="62" s="69" customFormat="1" ht="20.1" customHeight="1" spans="1:5">
      <c r="A62" s="77"/>
      <c r="B62" s="73" t="s">
        <v>76</v>
      </c>
      <c r="C62" s="77">
        <v>1</v>
      </c>
      <c r="D62" s="86" t="s">
        <v>70</v>
      </c>
      <c r="E62" s="74"/>
    </row>
    <row r="63" s="69" customFormat="1" ht="20.1" customHeight="1" spans="1:5">
      <c r="A63" s="77"/>
      <c r="B63" s="77" t="s">
        <v>24</v>
      </c>
      <c r="C63" s="77">
        <f>SUM(C56:C62)</f>
        <v>28</v>
      </c>
      <c r="D63" s="74"/>
      <c r="E63" s="74"/>
    </row>
    <row r="64" s="69" customFormat="1" ht="20.1" customHeight="1" spans="1:5">
      <c r="A64" s="72" t="s">
        <v>77</v>
      </c>
      <c r="B64" s="73" t="s">
        <v>78</v>
      </c>
      <c r="C64" s="77">
        <v>1</v>
      </c>
      <c r="D64" s="86" t="s">
        <v>70</v>
      </c>
      <c r="E64" s="74"/>
    </row>
    <row r="65" s="69" customFormat="1" ht="20.1" customHeight="1" spans="1:5">
      <c r="A65" s="75"/>
      <c r="B65" s="73" t="s">
        <v>79</v>
      </c>
      <c r="C65" s="77">
        <v>2</v>
      </c>
      <c r="D65" s="86" t="s">
        <v>70</v>
      </c>
      <c r="E65" s="74"/>
    </row>
    <row r="66" s="69" customFormat="1" ht="20.1" customHeight="1" spans="1:5">
      <c r="A66" s="75"/>
      <c r="B66" s="86" t="s">
        <v>80</v>
      </c>
      <c r="C66" s="77">
        <v>8</v>
      </c>
      <c r="D66" s="86" t="s">
        <v>70</v>
      </c>
      <c r="E66" s="74"/>
    </row>
    <row r="67" s="69" customFormat="1" ht="20.1" customHeight="1" spans="1:5">
      <c r="A67" s="75"/>
      <c r="B67" s="86" t="s">
        <v>81</v>
      </c>
      <c r="C67" s="77">
        <v>3</v>
      </c>
      <c r="D67" s="86" t="s">
        <v>70</v>
      </c>
      <c r="E67" s="74"/>
    </row>
    <row r="68" s="69" customFormat="1" ht="20.1" customHeight="1" spans="1:5">
      <c r="A68" s="75"/>
      <c r="B68" s="73" t="s">
        <v>82</v>
      </c>
      <c r="C68" s="77">
        <v>1</v>
      </c>
      <c r="D68" s="86" t="s">
        <v>70</v>
      </c>
      <c r="E68" s="74"/>
    </row>
    <row r="69" s="69" customFormat="1" ht="20.1" customHeight="1" spans="1:5">
      <c r="A69" s="75"/>
      <c r="B69" s="86" t="s">
        <v>83</v>
      </c>
      <c r="C69" s="77">
        <v>7</v>
      </c>
      <c r="D69" s="86" t="s">
        <v>70</v>
      </c>
      <c r="E69" s="74"/>
    </row>
    <row r="70" s="69" customFormat="1" ht="20.1" customHeight="1" spans="1:5">
      <c r="A70" s="75"/>
      <c r="B70" s="86" t="s">
        <v>84</v>
      </c>
      <c r="C70" s="77">
        <v>28</v>
      </c>
      <c r="D70" s="86" t="s">
        <v>70</v>
      </c>
      <c r="E70" s="74"/>
    </row>
    <row r="71" s="69" customFormat="1" ht="20.1" customHeight="1" spans="1:5">
      <c r="A71" s="75"/>
      <c r="B71" s="86" t="s">
        <v>85</v>
      </c>
      <c r="C71" s="77">
        <v>16</v>
      </c>
      <c r="D71" s="86" t="s">
        <v>70</v>
      </c>
      <c r="E71" s="74"/>
    </row>
    <row r="72" s="69" customFormat="1" ht="20.1" customHeight="1" spans="1:5">
      <c r="A72" s="75"/>
      <c r="B72" s="86" t="s">
        <v>86</v>
      </c>
      <c r="C72" s="77">
        <v>20</v>
      </c>
      <c r="D72" s="86" t="s">
        <v>70</v>
      </c>
      <c r="E72" s="74"/>
    </row>
    <row r="73" s="69" customFormat="1" ht="20.1" customHeight="1" spans="1:5">
      <c r="A73" s="75"/>
      <c r="B73" s="86" t="s">
        <v>87</v>
      </c>
      <c r="C73" s="77">
        <v>29</v>
      </c>
      <c r="D73" s="86" t="s">
        <v>70</v>
      </c>
      <c r="E73" s="74"/>
    </row>
    <row r="74" s="69" customFormat="1" ht="20.1" customHeight="1" spans="1:5">
      <c r="A74" s="75"/>
      <c r="B74" s="86" t="s">
        <v>88</v>
      </c>
      <c r="C74" s="77">
        <v>27</v>
      </c>
      <c r="D74" s="86" t="s">
        <v>70</v>
      </c>
      <c r="E74" s="74"/>
    </row>
    <row r="75" s="69" customFormat="1" ht="20.1" customHeight="1" spans="1:5">
      <c r="A75" s="76"/>
      <c r="B75" s="77" t="s">
        <v>24</v>
      </c>
      <c r="C75" s="77">
        <f>SUM(C64:C74)</f>
        <v>142</v>
      </c>
      <c r="D75" s="74"/>
      <c r="E75" s="74"/>
    </row>
    <row r="76" s="69" customFormat="1" ht="20.1" customHeight="1" spans="1:5">
      <c r="A76" s="72" t="s">
        <v>89</v>
      </c>
      <c r="B76" s="87" t="s">
        <v>79</v>
      </c>
      <c r="C76" s="77">
        <v>1</v>
      </c>
      <c r="D76" s="86" t="s">
        <v>70</v>
      </c>
      <c r="E76" s="74"/>
    </row>
    <row r="77" s="69" customFormat="1" ht="20.1" customHeight="1" spans="1:5">
      <c r="A77" s="75"/>
      <c r="B77" s="86" t="s">
        <v>80</v>
      </c>
      <c r="C77" s="77">
        <v>3</v>
      </c>
      <c r="D77" s="86" t="s">
        <v>70</v>
      </c>
      <c r="E77" s="74"/>
    </row>
    <row r="78" s="69" customFormat="1" ht="20.1" customHeight="1" spans="1:5">
      <c r="A78" s="75"/>
      <c r="B78" s="73" t="s">
        <v>81</v>
      </c>
      <c r="C78" s="77">
        <v>2</v>
      </c>
      <c r="D78" s="86" t="s">
        <v>70</v>
      </c>
      <c r="E78" s="74"/>
    </row>
    <row r="79" s="69" customFormat="1" ht="20.1" customHeight="1" spans="1:5">
      <c r="A79" s="75"/>
      <c r="B79" s="88" t="s">
        <v>83</v>
      </c>
      <c r="C79" s="77">
        <v>5</v>
      </c>
      <c r="D79" s="86" t="s">
        <v>70</v>
      </c>
      <c r="E79" s="74"/>
    </row>
    <row r="80" s="69" customFormat="1" ht="20.1" customHeight="1" spans="1:5">
      <c r="A80" s="75"/>
      <c r="B80" s="86" t="s">
        <v>85</v>
      </c>
      <c r="C80" s="77">
        <v>18</v>
      </c>
      <c r="D80" s="86" t="s">
        <v>70</v>
      </c>
      <c r="E80" s="74"/>
    </row>
    <row r="81" s="69" customFormat="1" ht="20.1" customHeight="1" spans="1:5">
      <c r="A81" s="75"/>
      <c r="B81" s="89" t="s">
        <v>90</v>
      </c>
      <c r="C81" s="77">
        <v>3</v>
      </c>
      <c r="D81" s="86" t="s">
        <v>70</v>
      </c>
      <c r="E81" s="74"/>
    </row>
    <row r="82" s="69" customFormat="1" ht="20.1" customHeight="1" spans="1:5">
      <c r="A82" s="75"/>
      <c r="B82" s="89" t="s">
        <v>91</v>
      </c>
      <c r="C82" s="77">
        <v>35</v>
      </c>
      <c r="D82" s="86" t="s">
        <v>70</v>
      </c>
      <c r="E82" s="74"/>
    </row>
    <row r="83" s="69" customFormat="1" ht="20.1" customHeight="1" spans="1:5">
      <c r="A83" s="75"/>
      <c r="B83" s="86" t="s">
        <v>92</v>
      </c>
      <c r="C83" s="77">
        <v>72</v>
      </c>
      <c r="D83" s="86" t="s">
        <v>70</v>
      </c>
      <c r="E83" s="74"/>
    </row>
    <row r="84" s="69" customFormat="1" ht="20.1" customHeight="1" spans="1:5">
      <c r="A84" s="76"/>
      <c r="B84" s="77" t="s">
        <v>24</v>
      </c>
      <c r="C84" s="77">
        <f>SUM(C76:C83)</f>
        <v>139</v>
      </c>
      <c r="D84" s="74"/>
      <c r="E84" s="74"/>
    </row>
    <row r="85" s="69" customFormat="1" ht="20.1" customHeight="1" spans="1:5">
      <c r="A85" s="72" t="s">
        <v>93</v>
      </c>
      <c r="B85" s="90" t="s">
        <v>94</v>
      </c>
      <c r="C85" s="77">
        <v>1</v>
      </c>
      <c r="D85" s="86" t="s">
        <v>70</v>
      </c>
      <c r="E85" s="74"/>
    </row>
    <row r="86" s="69" customFormat="1" ht="20.1" customHeight="1" spans="1:5">
      <c r="A86" s="75"/>
      <c r="B86" s="90" t="s">
        <v>95</v>
      </c>
      <c r="C86" s="77">
        <v>1</v>
      </c>
      <c r="D86" s="86" t="s">
        <v>70</v>
      </c>
      <c r="E86" s="74"/>
    </row>
    <row r="87" s="69" customFormat="1" ht="20.1" customHeight="1" spans="1:5">
      <c r="A87" s="75"/>
      <c r="B87" s="90" t="s">
        <v>96</v>
      </c>
      <c r="C87" s="77">
        <v>1</v>
      </c>
      <c r="D87" s="86" t="s">
        <v>70</v>
      </c>
      <c r="E87" s="74"/>
    </row>
    <row r="88" s="69" customFormat="1" ht="20.1" customHeight="1" spans="1:5">
      <c r="A88" s="75"/>
      <c r="B88" s="91" t="s">
        <v>97</v>
      </c>
      <c r="C88" s="77">
        <v>6</v>
      </c>
      <c r="D88" s="86" t="s">
        <v>70</v>
      </c>
      <c r="E88" s="74"/>
    </row>
    <row r="89" s="69" customFormat="1" ht="20.1" customHeight="1" spans="1:5">
      <c r="A89" s="75"/>
      <c r="B89" s="91" t="s">
        <v>50</v>
      </c>
      <c r="C89" s="77">
        <v>3</v>
      </c>
      <c r="D89" s="86" t="s">
        <v>70</v>
      </c>
      <c r="E89" s="74"/>
    </row>
    <row r="90" s="69" customFormat="1" ht="20.1" customHeight="1" spans="1:5">
      <c r="A90" s="75"/>
      <c r="B90" s="91" t="s">
        <v>81</v>
      </c>
      <c r="C90" s="77">
        <v>2</v>
      </c>
      <c r="D90" s="86" t="s">
        <v>70</v>
      </c>
      <c r="E90" s="74"/>
    </row>
    <row r="91" s="69" customFormat="1" ht="20.1" customHeight="1" spans="1:5">
      <c r="A91" s="75"/>
      <c r="B91" s="91" t="s">
        <v>98</v>
      </c>
      <c r="C91" s="77">
        <v>1</v>
      </c>
      <c r="D91" s="86" t="s">
        <v>70</v>
      </c>
      <c r="E91" s="74"/>
    </row>
    <row r="92" s="69" customFormat="1" ht="20.1" customHeight="1" spans="1:5">
      <c r="A92" s="75"/>
      <c r="B92" s="91" t="s">
        <v>82</v>
      </c>
      <c r="C92" s="77">
        <v>1</v>
      </c>
      <c r="D92" s="86" t="s">
        <v>70</v>
      </c>
      <c r="E92" s="74"/>
    </row>
    <row r="93" s="69" customFormat="1" ht="20.1" customHeight="1" spans="1:5">
      <c r="A93" s="75"/>
      <c r="B93" s="91" t="s">
        <v>99</v>
      </c>
      <c r="C93" s="77">
        <v>5</v>
      </c>
      <c r="D93" s="86" t="s">
        <v>70</v>
      </c>
      <c r="E93" s="74"/>
    </row>
    <row r="94" s="69" customFormat="1" ht="20.1" customHeight="1" spans="1:5">
      <c r="A94" s="75"/>
      <c r="B94" s="91" t="s">
        <v>80</v>
      </c>
      <c r="C94" s="77">
        <v>9</v>
      </c>
      <c r="D94" s="86" t="s">
        <v>70</v>
      </c>
      <c r="E94" s="74"/>
    </row>
    <row r="95" s="69" customFormat="1" ht="20.1" customHeight="1" spans="1:5">
      <c r="A95" s="75"/>
      <c r="B95" s="91" t="s">
        <v>100</v>
      </c>
      <c r="C95" s="77">
        <v>8</v>
      </c>
      <c r="D95" s="86" t="s">
        <v>70</v>
      </c>
      <c r="E95" s="74"/>
    </row>
    <row r="96" s="69" customFormat="1" ht="20.1" customHeight="1" spans="1:5">
      <c r="A96" s="75"/>
      <c r="B96" s="91" t="s">
        <v>86</v>
      </c>
      <c r="C96" s="77">
        <v>47</v>
      </c>
      <c r="D96" s="86" t="s">
        <v>70</v>
      </c>
      <c r="E96" s="74"/>
    </row>
    <row r="97" s="69" customFormat="1" ht="20.1" customHeight="1" spans="1:5">
      <c r="A97" s="75"/>
      <c r="B97" s="91" t="s">
        <v>85</v>
      </c>
      <c r="C97" s="77">
        <v>14</v>
      </c>
      <c r="D97" s="86" t="s">
        <v>70</v>
      </c>
      <c r="E97" s="74"/>
    </row>
    <row r="98" s="69" customFormat="1" ht="20.1" customHeight="1" spans="1:5">
      <c r="A98" s="75"/>
      <c r="B98" s="90" t="s">
        <v>84</v>
      </c>
      <c r="C98" s="77">
        <v>35</v>
      </c>
      <c r="D98" s="86" t="s">
        <v>70</v>
      </c>
      <c r="E98" s="74"/>
    </row>
    <row r="99" s="69" customFormat="1" ht="20.1" customHeight="1" spans="1:5">
      <c r="A99" s="75"/>
      <c r="B99" s="92" t="s">
        <v>101</v>
      </c>
      <c r="C99" s="77">
        <v>19</v>
      </c>
      <c r="D99" s="86" t="s">
        <v>70</v>
      </c>
      <c r="E99" s="74"/>
    </row>
    <row r="100" s="69" customFormat="1" ht="20.1" customHeight="1" spans="1:5">
      <c r="A100" s="75"/>
      <c r="B100" s="92" t="s">
        <v>102</v>
      </c>
      <c r="C100" s="77">
        <v>120</v>
      </c>
      <c r="D100" s="86" t="s">
        <v>70</v>
      </c>
      <c r="E100" s="74"/>
    </row>
    <row r="101" s="69" customFormat="1" ht="20.1" customHeight="1" spans="1:5">
      <c r="A101" s="76"/>
      <c r="B101" s="77" t="s">
        <v>24</v>
      </c>
      <c r="C101" s="77">
        <f>SUM(C85:C100)</f>
        <v>273</v>
      </c>
      <c r="D101" s="74"/>
      <c r="E101" s="74"/>
    </row>
    <row r="102" s="69" customFormat="1" ht="20.1" customHeight="1" spans="1:5">
      <c r="A102" s="72" t="s">
        <v>103</v>
      </c>
      <c r="B102" s="93" t="s">
        <v>79</v>
      </c>
      <c r="C102" s="77">
        <v>1</v>
      </c>
      <c r="D102" s="86" t="s">
        <v>70</v>
      </c>
      <c r="E102" s="74"/>
    </row>
    <row r="103" s="69" customFormat="1" ht="20.1" customHeight="1" spans="1:5">
      <c r="A103" s="75"/>
      <c r="B103" s="93" t="s">
        <v>80</v>
      </c>
      <c r="C103" s="77">
        <v>3</v>
      </c>
      <c r="D103" s="86" t="s">
        <v>70</v>
      </c>
      <c r="E103" s="74"/>
    </row>
    <row r="104" s="69" customFormat="1" ht="20.1" customHeight="1" spans="1:5">
      <c r="A104" s="75"/>
      <c r="B104" s="93" t="s">
        <v>81</v>
      </c>
      <c r="C104" s="77">
        <v>3</v>
      </c>
      <c r="D104" s="86" t="s">
        <v>70</v>
      </c>
      <c r="E104" s="74"/>
    </row>
    <row r="105" s="69" customFormat="1" ht="20.1" customHeight="1" spans="1:5">
      <c r="A105" s="75"/>
      <c r="B105" s="93" t="s">
        <v>104</v>
      </c>
      <c r="C105" s="77">
        <v>3</v>
      </c>
      <c r="D105" s="86" t="s">
        <v>70</v>
      </c>
      <c r="E105" s="74"/>
    </row>
    <row r="106" s="69" customFormat="1" ht="20.1" customHeight="1" spans="1:5">
      <c r="A106" s="75"/>
      <c r="B106" s="93" t="s">
        <v>83</v>
      </c>
      <c r="C106" s="77">
        <v>7</v>
      </c>
      <c r="D106" s="86" t="s">
        <v>70</v>
      </c>
      <c r="E106" s="74"/>
    </row>
    <row r="107" s="69" customFormat="1" ht="20.1" customHeight="1" spans="1:5">
      <c r="A107" s="75"/>
      <c r="B107" s="93" t="s">
        <v>105</v>
      </c>
      <c r="C107" s="77">
        <v>33</v>
      </c>
      <c r="D107" s="86" t="s">
        <v>70</v>
      </c>
      <c r="E107" s="74"/>
    </row>
    <row r="108" s="69" customFormat="1" ht="20.1" customHeight="1" spans="1:5">
      <c r="A108" s="75"/>
      <c r="B108" s="93" t="s">
        <v>106</v>
      </c>
      <c r="C108" s="77">
        <v>36</v>
      </c>
      <c r="D108" s="86" t="s">
        <v>70</v>
      </c>
      <c r="E108" s="74"/>
    </row>
    <row r="109" s="69" customFormat="1" ht="20.1" customHeight="1" spans="1:5">
      <c r="A109" s="75"/>
      <c r="B109" s="93" t="s">
        <v>85</v>
      </c>
      <c r="C109" s="77">
        <v>6</v>
      </c>
      <c r="D109" s="86" t="s">
        <v>70</v>
      </c>
      <c r="E109" s="74"/>
    </row>
    <row r="110" s="69" customFormat="1" ht="20.1" customHeight="1" spans="1:5">
      <c r="A110" s="75"/>
      <c r="B110" s="93" t="s">
        <v>107</v>
      </c>
      <c r="C110" s="77">
        <v>42</v>
      </c>
      <c r="D110" s="86" t="s">
        <v>70</v>
      </c>
      <c r="E110" s="74"/>
    </row>
    <row r="111" s="69" customFormat="1" ht="20.1" customHeight="1" spans="1:5">
      <c r="A111" s="75"/>
      <c r="B111" s="93" t="s">
        <v>108</v>
      </c>
      <c r="C111" s="77">
        <v>8</v>
      </c>
      <c r="D111" s="86" t="s">
        <v>70</v>
      </c>
      <c r="E111" s="74"/>
    </row>
    <row r="112" s="69" customFormat="1" ht="20.1" customHeight="1" spans="1:5">
      <c r="A112" s="76"/>
      <c r="B112" s="77" t="s">
        <v>24</v>
      </c>
      <c r="C112" s="77">
        <f>SUM(C102:C111)</f>
        <v>142</v>
      </c>
      <c r="D112" s="74"/>
      <c r="E112" s="74"/>
    </row>
    <row r="113" s="69" customFormat="1" ht="20.1" customHeight="1" spans="1:5">
      <c r="A113" s="72" t="s">
        <v>109</v>
      </c>
      <c r="B113" s="73" t="s">
        <v>110</v>
      </c>
      <c r="C113" s="77">
        <v>1</v>
      </c>
      <c r="D113" s="86" t="s">
        <v>70</v>
      </c>
      <c r="E113" s="74"/>
    </row>
    <row r="114" s="69" customFormat="1" ht="20.1" customHeight="1" spans="1:5">
      <c r="A114" s="75"/>
      <c r="B114" s="73" t="s">
        <v>80</v>
      </c>
      <c r="C114" s="77">
        <v>2</v>
      </c>
      <c r="D114" s="86" t="s">
        <v>70</v>
      </c>
      <c r="E114" s="74"/>
    </row>
    <row r="115" s="69" customFormat="1" ht="20.1" customHeight="1" spans="1:5">
      <c r="A115" s="75"/>
      <c r="B115" s="73" t="s">
        <v>83</v>
      </c>
      <c r="C115" s="77">
        <v>3</v>
      </c>
      <c r="D115" s="86" t="s">
        <v>70</v>
      </c>
      <c r="E115" s="74"/>
    </row>
    <row r="116" s="69" customFormat="1" ht="20.1" customHeight="1" spans="1:5">
      <c r="A116" s="75"/>
      <c r="B116" s="73" t="s">
        <v>81</v>
      </c>
      <c r="C116" s="77">
        <v>1</v>
      </c>
      <c r="D116" s="86" t="s">
        <v>70</v>
      </c>
      <c r="E116" s="74"/>
    </row>
    <row r="117" s="69" customFormat="1" ht="20.1" customHeight="1" spans="1:5">
      <c r="A117" s="75"/>
      <c r="B117" s="73" t="s">
        <v>111</v>
      </c>
      <c r="C117" s="77">
        <v>29</v>
      </c>
      <c r="D117" s="86" t="s">
        <v>70</v>
      </c>
      <c r="E117" s="74"/>
    </row>
    <row r="118" s="69" customFormat="1" ht="20.1" customHeight="1" spans="1:5">
      <c r="A118" s="75"/>
      <c r="B118" s="73" t="s">
        <v>86</v>
      </c>
      <c r="C118" s="77">
        <v>6</v>
      </c>
      <c r="D118" s="86" t="s">
        <v>70</v>
      </c>
      <c r="E118" s="74"/>
    </row>
    <row r="119" s="69" customFormat="1" ht="20.1" customHeight="1" spans="1:5">
      <c r="A119" s="76"/>
      <c r="B119" s="77" t="s">
        <v>24</v>
      </c>
      <c r="C119" s="77">
        <f>SUM(C113:C118)</f>
        <v>42</v>
      </c>
      <c r="D119" s="74"/>
      <c r="E119" s="74"/>
    </row>
    <row r="120" s="69" customFormat="1" ht="20.1" customHeight="1" spans="1:5">
      <c r="A120" s="72" t="s">
        <v>112</v>
      </c>
      <c r="B120" s="81" t="s">
        <v>94</v>
      </c>
      <c r="C120" s="77">
        <v>1</v>
      </c>
      <c r="D120" s="86" t="s">
        <v>70</v>
      </c>
      <c r="E120" s="74"/>
    </row>
    <row r="121" s="69" customFormat="1" ht="20.1" customHeight="1" spans="1:5">
      <c r="A121" s="75"/>
      <c r="B121" s="81" t="s">
        <v>79</v>
      </c>
      <c r="C121" s="77">
        <v>2</v>
      </c>
      <c r="D121" s="86" t="s">
        <v>70</v>
      </c>
      <c r="E121" s="74"/>
    </row>
    <row r="122" s="69" customFormat="1" ht="20.1" customHeight="1" spans="1:5">
      <c r="A122" s="75"/>
      <c r="B122" s="81" t="s">
        <v>80</v>
      </c>
      <c r="C122" s="77">
        <v>2</v>
      </c>
      <c r="D122" s="86" t="s">
        <v>70</v>
      </c>
      <c r="E122" s="74"/>
    </row>
    <row r="123" s="69" customFormat="1" ht="20.1" customHeight="1" spans="1:5">
      <c r="A123" s="75"/>
      <c r="B123" s="81" t="s">
        <v>81</v>
      </c>
      <c r="C123" s="77">
        <v>3</v>
      </c>
      <c r="D123" s="86" t="s">
        <v>70</v>
      </c>
      <c r="E123" s="74"/>
    </row>
    <row r="124" s="69" customFormat="1" ht="20.1" customHeight="1" spans="1:5">
      <c r="A124" s="75"/>
      <c r="B124" s="81" t="s">
        <v>100</v>
      </c>
      <c r="C124" s="77">
        <v>5</v>
      </c>
      <c r="D124" s="86" t="s">
        <v>70</v>
      </c>
      <c r="E124" s="74"/>
    </row>
    <row r="125" s="69" customFormat="1" ht="20.1" customHeight="1" spans="1:5">
      <c r="A125" s="75"/>
      <c r="B125" s="81" t="s">
        <v>85</v>
      </c>
      <c r="C125" s="77">
        <v>1</v>
      </c>
      <c r="D125" s="86" t="s">
        <v>70</v>
      </c>
      <c r="E125" s="74"/>
    </row>
    <row r="126" s="69" customFormat="1" ht="20.1" customHeight="1" spans="1:5">
      <c r="A126" s="75"/>
      <c r="B126" s="81" t="s">
        <v>84</v>
      </c>
      <c r="C126" s="77">
        <v>36</v>
      </c>
      <c r="D126" s="86" t="s">
        <v>70</v>
      </c>
      <c r="E126" s="74"/>
    </row>
    <row r="127" s="69" customFormat="1" ht="20.1" customHeight="1" spans="1:5">
      <c r="A127" s="75"/>
      <c r="B127" s="81" t="s">
        <v>113</v>
      </c>
      <c r="C127" s="77">
        <v>4</v>
      </c>
      <c r="D127" s="86" t="s">
        <v>70</v>
      </c>
      <c r="E127" s="74"/>
    </row>
    <row r="128" s="69" customFormat="1" ht="20.1" customHeight="1" spans="1:5">
      <c r="A128" s="75"/>
      <c r="B128" s="81" t="s">
        <v>114</v>
      </c>
      <c r="C128" s="77">
        <v>3</v>
      </c>
      <c r="D128" s="86" t="s">
        <v>70</v>
      </c>
      <c r="E128" s="74"/>
    </row>
    <row r="129" s="69" customFormat="1" ht="20.1" customHeight="1" spans="1:5">
      <c r="A129" s="75"/>
      <c r="B129" s="81" t="s">
        <v>102</v>
      </c>
      <c r="C129" s="77">
        <v>5</v>
      </c>
      <c r="D129" s="86" t="s">
        <v>70</v>
      </c>
      <c r="E129" s="74"/>
    </row>
    <row r="130" s="69" customFormat="1" ht="20.1" customHeight="1" spans="1:5">
      <c r="A130" s="75"/>
      <c r="B130" s="81" t="s">
        <v>115</v>
      </c>
      <c r="C130" s="77">
        <v>34</v>
      </c>
      <c r="D130" s="86" t="s">
        <v>70</v>
      </c>
      <c r="E130" s="74"/>
    </row>
    <row r="131" s="69" customFormat="1" ht="20.1" customHeight="1" spans="1:5">
      <c r="A131" s="76"/>
      <c r="B131" s="77" t="s">
        <v>24</v>
      </c>
      <c r="C131" s="77">
        <f>SUM(C120:C130)</f>
        <v>96</v>
      </c>
      <c r="D131" s="74"/>
      <c r="E131" s="74"/>
    </row>
    <row r="132" s="69" customFormat="1" ht="20.1" customHeight="1" spans="1:5">
      <c r="A132" s="94" t="s">
        <v>116</v>
      </c>
      <c r="B132" s="95"/>
      <c r="C132" s="96">
        <f>C131+C119+C112+C101+C84+C75+C63+C55+C47+C39+C33+C24+C17+C14+C9</f>
        <v>937</v>
      </c>
      <c r="D132" s="97"/>
      <c r="E132" s="97"/>
    </row>
  </sheetData>
  <mergeCells count="17">
    <mergeCell ref="A1:E1"/>
    <mergeCell ref="A132:B132"/>
    <mergeCell ref="A3:A9"/>
    <mergeCell ref="A10:A14"/>
    <mergeCell ref="A15:A17"/>
    <mergeCell ref="A18:A24"/>
    <mergeCell ref="A25:A33"/>
    <mergeCell ref="A34:A39"/>
    <mergeCell ref="A40:A47"/>
    <mergeCell ref="A48:A55"/>
    <mergeCell ref="A56:A63"/>
    <mergeCell ref="A64:A75"/>
    <mergeCell ref="A76:A84"/>
    <mergeCell ref="A85:A101"/>
    <mergeCell ref="A102:A112"/>
    <mergeCell ref="A113:A119"/>
    <mergeCell ref="A120:A13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J6" sqref="J6"/>
    </sheetView>
  </sheetViews>
  <sheetFormatPr defaultColWidth="9" defaultRowHeight="13.5"/>
  <cols>
    <col min="1" max="1" width="11.25" customWidth="1"/>
    <col min="2" max="2" width="10.625" customWidth="1"/>
    <col min="3" max="3" width="11.375" customWidth="1"/>
    <col min="4" max="4" width="11.75" customWidth="1"/>
    <col min="5" max="5" width="13.25" customWidth="1"/>
    <col min="6" max="6" width="12.5" customWidth="1"/>
    <col min="7" max="7" width="16.125" customWidth="1"/>
    <col min="8" max="8" width="17.5" customWidth="1"/>
    <col min="9" max="9" width="12" customWidth="1"/>
    <col min="10" max="10" width="12.875" customWidth="1"/>
  </cols>
  <sheetData>
    <row r="1" s="63" customFormat="1" ht="39" customHeight="1" spans="1:8">
      <c r="A1" s="64"/>
      <c r="B1" s="64" t="s">
        <v>117</v>
      </c>
      <c r="C1" s="64" t="s">
        <v>118</v>
      </c>
      <c r="D1" s="64" t="s">
        <v>119</v>
      </c>
      <c r="E1" s="64" t="s">
        <v>120</v>
      </c>
      <c r="F1" s="65" t="s">
        <v>121</v>
      </c>
      <c r="G1" s="65" t="s">
        <v>122</v>
      </c>
      <c r="H1" s="64" t="s">
        <v>123</v>
      </c>
    </row>
    <row r="2" s="63" customFormat="1" ht="24.95" customHeight="1" spans="1:8">
      <c r="A2" s="64" t="s">
        <v>124</v>
      </c>
      <c r="B2" s="64">
        <v>310</v>
      </c>
      <c r="C2" s="64">
        <f>B2*1000*12</f>
        <v>3720000</v>
      </c>
      <c r="D2" s="64">
        <f>B2*1500*12</f>
        <v>5580000</v>
      </c>
      <c r="E2" s="64">
        <f>B2*2500*12</f>
        <v>9300000</v>
      </c>
      <c r="F2" s="64">
        <f>77000*12</f>
        <v>924000</v>
      </c>
      <c r="G2" s="64">
        <f>300*100*12+200*12*100</f>
        <v>600000</v>
      </c>
      <c r="H2" s="64">
        <f>C2+D2+E2+F2+G2</f>
        <v>20124000</v>
      </c>
    </row>
    <row r="3" s="63" customFormat="1" ht="24.95" customHeight="1" spans="1:8">
      <c r="A3" s="64" t="s">
        <v>16</v>
      </c>
      <c r="B3" s="64">
        <v>90.7</v>
      </c>
      <c r="C3" s="64">
        <f>B3*1000*12</f>
        <v>1088400</v>
      </c>
      <c r="D3" s="64">
        <f>B3*1500*12</f>
        <v>1632600</v>
      </c>
      <c r="E3" s="64">
        <f>B3*2500*12</f>
        <v>2721000</v>
      </c>
      <c r="F3" s="64"/>
      <c r="G3" s="64"/>
      <c r="H3" s="64">
        <f>C3+D3+E3+F3+G3</f>
        <v>5442000</v>
      </c>
    </row>
    <row r="4" s="63" customFormat="1" ht="24.95" customHeight="1" spans="1:8">
      <c r="A4" s="64" t="s">
        <v>116</v>
      </c>
      <c r="B4" s="64">
        <f>SUM(B2:B3)</f>
        <v>400.7</v>
      </c>
      <c r="C4" s="64">
        <f t="shared" ref="C4:H4" si="0">SUM(C2:C3)</f>
        <v>4808400</v>
      </c>
      <c r="D4" s="64">
        <f t="shared" si="0"/>
        <v>7212600</v>
      </c>
      <c r="E4" s="64">
        <f t="shared" si="0"/>
        <v>12021000</v>
      </c>
      <c r="F4" s="64">
        <f t="shared" si="0"/>
        <v>924000</v>
      </c>
      <c r="G4" s="64">
        <f t="shared" si="0"/>
        <v>600000</v>
      </c>
      <c r="H4" s="66">
        <f t="shared" si="0"/>
        <v>25566000</v>
      </c>
    </row>
    <row r="5" s="63" customFormat="1" ht="24.95" customHeight="1"/>
    <row r="6" s="63" customFormat="1" ht="24.95" customHeight="1" spans="1:5">
      <c r="A6" s="64" t="s">
        <v>125</v>
      </c>
      <c r="B6" s="64" t="s">
        <v>126</v>
      </c>
      <c r="C6" s="64" t="s">
        <v>127</v>
      </c>
      <c r="D6" s="64" t="s">
        <v>128</v>
      </c>
      <c r="E6" s="64" t="s">
        <v>123</v>
      </c>
    </row>
    <row r="7" s="63" customFormat="1" ht="24.95" customHeight="1" spans="1:5">
      <c r="A7" s="64" t="s">
        <v>129</v>
      </c>
      <c r="B7" s="64">
        <v>700000</v>
      </c>
      <c r="C7" s="64">
        <v>250000</v>
      </c>
      <c r="D7" s="64">
        <v>150000</v>
      </c>
      <c r="E7" s="66">
        <f>D7+C7+B7</f>
        <v>1100000</v>
      </c>
    </row>
    <row r="8" s="63" customFormat="1" ht="24.95" customHeight="1" spans="1:5">
      <c r="A8" s="67"/>
      <c r="B8" s="67"/>
      <c r="C8" s="67"/>
      <c r="D8" s="67"/>
      <c r="E8" s="67"/>
    </row>
    <row r="9" s="63" customFormat="1" ht="24.95" customHeight="1" spans="1:10">
      <c r="A9" s="64" t="s">
        <v>130</v>
      </c>
      <c r="B9" s="64" t="s">
        <v>131</v>
      </c>
      <c r="C9" s="64" t="s">
        <v>132</v>
      </c>
      <c r="D9" s="64" t="s">
        <v>133</v>
      </c>
      <c r="E9" s="64" t="s">
        <v>134</v>
      </c>
      <c r="F9" s="64" t="s">
        <v>135</v>
      </c>
      <c r="G9" s="64" t="s">
        <v>136</v>
      </c>
      <c r="H9" s="64" t="s">
        <v>137</v>
      </c>
      <c r="I9" s="64" t="s">
        <v>138</v>
      </c>
      <c r="J9" s="64" t="s">
        <v>116</v>
      </c>
    </row>
    <row r="10" s="63" customFormat="1" ht="24.95" customHeight="1" spans="1:10">
      <c r="A10" s="64" t="s">
        <v>139</v>
      </c>
      <c r="B10" s="64">
        <f>7000*12</f>
        <v>84000</v>
      </c>
      <c r="C10" s="64">
        <f t="shared" ref="C10:E10" si="1">7000*12</f>
        <v>84000</v>
      </c>
      <c r="D10" s="64">
        <f t="shared" si="1"/>
        <v>84000</v>
      </c>
      <c r="E10" s="64">
        <f t="shared" si="1"/>
        <v>84000</v>
      </c>
      <c r="F10" s="64">
        <f>9000*12</f>
        <v>108000</v>
      </c>
      <c r="G10" s="64">
        <f>9000*12</f>
        <v>108000</v>
      </c>
      <c r="H10" s="64">
        <v>200000</v>
      </c>
      <c r="I10" s="64">
        <f>9000*12</f>
        <v>108000</v>
      </c>
      <c r="J10" s="66">
        <f>SUM(B10:I10)</f>
        <v>860000</v>
      </c>
    </row>
    <row r="11" s="63" customFormat="1" ht="24.95" customHeight="1" spans="1:5">
      <c r="A11" s="67"/>
      <c r="B11" s="67"/>
      <c r="C11" s="67"/>
      <c r="D11" s="67"/>
      <c r="E11" s="67"/>
    </row>
    <row r="12" s="63" customFormat="1" ht="24.95" customHeight="1" spans="1:1">
      <c r="A12" s="63" t="s">
        <v>140</v>
      </c>
    </row>
    <row r="13" s="63" customFormat="1" ht="24.95" customHeight="1" spans="1:9">
      <c r="A13" s="64" t="s">
        <v>1</v>
      </c>
      <c r="B13" s="64" t="s">
        <v>141</v>
      </c>
      <c r="C13" s="64" t="s">
        <v>142</v>
      </c>
      <c r="E13" s="64" t="s">
        <v>143</v>
      </c>
      <c r="F13" s="64" t="s">
        <v>144</v>
      </c>
      <c r="G13" s="64" t="s">
        <v>145</v>
      </c>
      <c r="H13" s="64" t="s">
        <v>146</v>
      </c>
      <c r="I13" s="64" t="s">
        <v>116</v>
      </c>
    </row>
    <row r="14" s="63" customFormat="1" ht="24.95" customHeight="1" spans="1:9">
      <c r="A14" s="64" t="s">
        <v>147</v>
      </c>
      <c r="B14" s="64">
        <v>14500</v>
      </c>
      <c r="C14" s="64">
        <f>B14*12</f>
        <v>174000</v>
      </c>
      <c r="E14" s="64">
        <v>13</v>
      </c>
      <c r="F14" s="64">
        <f>13*1980*12</f>
        <v>308880</v>
      </c>
      <c r="G14" s="64">
        <f>13*600*12</f>
        <v>93600</v>
      </c>
      <c r="H14" s="64">
        <f>17924.66*12</f>
        <v>215095.92</v>
      </c>
      <c r="I14" s="66">
        <f>H14+G14+F14</f>
        <v>617575.92</v>
      </c>
    </row>
    <row r="15" s="63" customFormat="1" ht="24.95" customHeight="1" spans="1:3">
      <c r="A15" s="64" t="s">
        <v>148</v>
      </c>
      <c r="B15" s="64">
        <v>12000</v>
      </c>
      <c r="C15" s="64">
        <f t="shared" ref="C15:C17" si="2">B15*12</f>
        <v>144000</v>
      </c>
    </row>
    <row r="16" s="63" customFormat="1" ht="24.95" customHeight="1" spans="1:3">
      <c r="A16" s="64" t="s">
        <v>149</v>
      </c>
      <c r="B16" s="64">
        <v>9000</v>
      </c>
      <c r="C16" s="64">
        <f t="shared" si="2"/>
        <v>108000</v>
      </c>
    </row>
    <row r="17" s="63" customFormat="1" ht="24.95" customHeight="1" spans="1:3">
      <c r="A17" s="64" t="s">
        <v>150</v>
      </c>
      <c r="B17" s="64">
        <v>9000</v>
      </c>
      <c r="C17" s="64">
        <f t="shared" si="2"/>
        <v>108000</v>
      </c>
    </row>
    <row r="18" s="63" customFormat="1" ht="24.95" customHeight="1" spans="1:3">
      <c r="A18" s="66" t="s">
        <v>116</v>
      </c>
      <c r="B18" s="66"/>
      <c r="C18" s="66">
        <f>SUM(C14:C17)</f>
        <v>534000</v>
      </c>
    </row>
    <row r="19" s="63" customFormat="1" ht="24.95" customHeight="1"/>
    <row r="20" s="63" customFormat="1" ht="24.95" customHeight="1" spans="1:4">
      <c r="A20" s="64" t="s">
        <v>98</v>
      </c>
      <c r="B20" s="64" t="s">
        <v>141</v>
      </c>
      <c r="C20" s="64" t="s">
        <v>142</v>
      </c>
      <c r="D20" s="67"/>
    </row>
    <row r="21" s="63" customFormat="1" ht="24.95" customHeight="1" spans="1:4">
      <c r="A21" s="64">
        <v>14</v>
      </c>
      <c r="B21" s="64">
        <v>7000</v>
      </c>
      <c r="C21" s="66">
        <f>B21*A21*12</f>
        <v>1176000</v>
      </c>
      <c r="D21" s="67"/>
    </row>
    <row r="22" s="63" customFormat="1" ht="24.95" customHeight="1"/>
    <row r="23" s="63" customFormat="1" ht="24.95" customHeight="1"/>
    <row r="24" s="63" customFormat="1" ht="24.95" customHeight="1"/>
    <row r="25" s="63" customFormat="1" ht="24.95" customHeight="1"/>
    <row r="26" s="63" customFormat="1" ht="24.95" customHeight="1"/>
    <row r="27" s="63" customFormat="1" ht="24.95" customHeight="1"/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01"/>
  <sheetViews>
    <sheetView workbookViewId="0">
      <pane ySplit="2" topLeftCell="A3" activePane="bottomLeft" state="frozen"/>
      <selection/>
      <selection pane="bottomLeft" activeCell="G11" sqref="G11"/>
    </sheetView>
  </sheetViews>
  <sheetFormatPr defaultColWidth="9" defaultRowHeight="13.5"/>
  <cols>
    <col min="1" max="4" width="9" style="2"/>
    <col min="5" max="5" width="7.5" style="2" customWidth="1"/>
    <col min="6" max="6" width="13.25" style="2" customWidth="1"/>
    <col min="7" max="7" width="7.375" style="2" customWidth="1"/>
    <col min="8" max="10" width="13.25" style="2" customWidth="1"/>
    <col min="11" max="11" width="8" style="2" customWidth="1"/>
    <col min="12" max="13" width="10.75" style="2" customWidth="1"/>
    <col min="14" max="14" width="7.375" style="2" customWidth="1"/>
    <col min="15" max="15" width="14.125" style="2" customWidth="1"/>
    <col min="16" max="19" width="9" style="2"/>
    <col min="20" max="20" width="12.75" style="2" customWidth="1"/>
    <col min="21" max="21" width="8.5" style="2" customWidth="1"/>
    <col min="22" max="23" width="10.25" style="2" customWidth="1"/>
    <col min="24" max="24" width="12.25" style="2" customWidth="1"/>
    <col min="25" max="16384" width="9" style="2"/>
  </cols>
  <sheetData>
    <row r="1" s="1" customFormat="1" spans="1:15">
      <c r="A1" s="3" t="s">
        <v>0</v>
      </c>
      <c r="B1" s="3" t="s">
        <v>151</v>
      </c>
      <c r="C1" s="3" t="s">
        <v>1</v>
      </c>
      <c r="D1" s="3" t="s">
        <v>152</v>
      </c>
      <c r="E1" s="4" t="s">
        <v>153</v>
      </c>
      <c r="F1" s="5" t="s">
        <v>154</v>
      </c>
      <c r="G1" s="6"/>
      <c r="H1" s="6"/>
      <c r="I1" s="16"/>
      <c r="J1" s="17" t="s">
        <v>155</v>
      </c>
      <c r="K1" s="18"/>
      <c r="L1" s="18"/>
      <c r="M1" s="18"/>
      <c r="N1" s="19"/>
      <c r="O1" s="20" t="s">
        <v>156</v>
      </c>
    </row>
    <row r="2" s="1" customFormat="1" ht="40.5" spans="1:23">
      <c r="A2" s="7"/>
      <c r="B2" s="7"/>
      <c r="C2" s="7"/>
      <c r="D2" s="7"/>
      <c r="E2" s="8"/>
      <c r="F2" s="9" t="s">
        <v>157</v>
      </c>
      <c r="G2" s="10" t="s">
        <v>158</v>
      </c>
      <c r="H2" s="11" t="s">
        <v>159</v>
      </c>
      <c r="I2" s="11" t="s">
        <v>160</v>
      </c>
      <c r="J2" s="21" t="s">
        <v>161</v>
      </c>
      <c r="K2" s="21" t="s">
        <v>162</v>
      </c>
      <c r="L2" s="21" t="s">
        <v>163</v>
      </c>
      <c r="M2" s="21" t="s">
        <v>164</v>
      </c>
      <c r="N2" s="9" t="s">
        <v>165</v>
      </c>
      <c r="O2" s="22"/>
      <c r="P2" s="23" t="s">
        <v>166</v>
      </c>
      <c r="Q2" s="23" t="s">
        <v>160</v>
      </c>
      <c r="R2" s="26" t="s">
        <v>167</v>
      </c>
      <c r="S2" s="26" t="s">
        <v>166</v>
      </c>
      <c r="U2" s="1" t="s">
        <v>165</v>
      </c>
      <c r="V2" s="1" t="s">
        <v>168</v>
      </c>
      <c r="W2" s="27" t="s">
        <v>169</v>
      </c>
    </row>
    <row r="3" s="1" customFormat="1" spans="1:24">
      <c r="A3" s="12">
        <v>1</v>
      </c>
      <c r="B3" s="13"/>
      <c r="C3" s="12" t="s">
        <v>170</v>
      </c>
      <c r="D3" s="12"/>
      <c r="E3" s="14" t="s">
        <v>171</v>
      </c>
      <c r="F3" s="15">
        <v>10360</v>
      </c>
      <c r="G3" s="15"/>
      <c r="H3" s="15">
        <v>10360</v>
      </c>
      <c r="I3" s="15">
        <v>10360</v>
      </c>
      <c r="J3" s="15">
        <f>F3*16%</f>
        <v>1657.6</v>
      </c>
      <c r="K3" s="15"/>
      <c r="L3" s="15">
        <v>51.8</v>
      </c>
      <c r="M3" s="15">
        <v>67.34</v>
      </c>
      <c r="N3" s="15"/>
      <c r="O3" s="24">
        <f>J3+L3+M3+N3</f>
        <v>1776.74</v>
      </c>
      <c r="P3" s="25">
        <v>11652</v>
      </c>
      <c r="Q3" s="25"/>
      <c r="R3" s="28"/>
      <c r="S3" s="28">
        <f t="shared" ref="S3:S66" si="0">P3*7%</f>
        <v>815.64</v>
      </c>
      <c r="T3" s="29">
        <f>O3+P3+S3</f>
        <v>14244.38</v>
      </c>
      <c r="U3" s="1">
        <v>50</v>
      </c>
      <c r="V3" s="1">
        <f>250*12</f>
        <v>3000</v>
      </c>
      <c r="W3" s="30">
        <v>1172</v>
      </c>
      <c r="X3" s="1">
        <f>(T3+V3+W3)*12+U3</f>
        <v>221046.56</v>
      </c>
    </row>
    <row r="4" s="1" customFormat="1" spans="1:24">
      <c r="A4" s="12">
        <v>2</v>
      </c>
      <c r="B4" s="13"/>
      <c r="C4" s="12" t="s">
        <v>172</v>
      </c>
      <c r="D4" s="12"/>
      <c r="E4" s="14" t="s">
        <v>173</v>
      </c>
      <c r="F4" s="15">
        <v>19032</v>
      </c>
      <c r="G4" s="15"/>
      <c r="H4" s="15">
        <v>19032</v>
      </c>
      <c r="I4" s="15">
        <v>19032</v>
      </c>
      <c r="J4" s="15">
        <f>F4*16%</f>
        <v>3045.12</v>
      </c>
      <c r="K4" s="15"/>
      <c r="L4" s="15">
        <v>95.16</v>
      </c>
      <c r="M4" s="15">
        <v>123.71</v>
      </c>
      <c r="N4" s="15"/>
      <c r="O4" s="24">
        <f t="shared" ref="O4:O67" si="1">J4+L4+M4+N4</f>
        <v>3263.99</v>
      </c>
      <c r="P4" s="25">
        <v>20253</v>
      </c>
      <c r="Q4" s="25"/>
      <c r="R4" s="28"/>
      <c r="S4" s="28">
        <f t="shared" si="0"/>
        <v>1417.71</v>
      </c>
      <c r="T4" s="29">
        <f t="shared" ref="T4:T67" si="2">O4+P4+S4</f>
        <v>24934.7</v>
      </c>
      <c r="U4" s="1">
        <v>50</v>
      </c>
      <c r="V4" s="1">
        <f t="shared" ref="V4:V67" si="3">250*12</f>
        <v>3000</v>
      </c>
      <c r="W4" s="30">
        <v>934</v>
      </c>
      <c r="X4" s="1">
        <f t="shared" ref="X4:X67" si="4">(T4+V4+W4)*12+U4</f>
        <v>346474.4</v>
      </c>
    </row>
    <row r="5" s="1" customFormat="1" spans="1:24">
      <c r="A5" s="12">
        <v>3</v>
      </c>
      <c r="B5" s="13"/>
      <c r="C5" s="12" t="s">
        <v>174</v>
      </c>
      <c r="D5" s="12"/>
      <c r="E5" s="14" t="s">
        <v>175</v>
      </c>
      <c r="F5" s="15">
        <v>5566</v>
      </c>
      <c r="G5" s="15"/>
      <c r="H5" s="15">
        <v>5566</v>
      </c>
      <c r="I5" s="15">
        <v>5566</v>
      </c>
      <c r="J5" s="15">
        <f t="shared" ref="J5:J68" si="5">F5*16%</f>
        <v>890.56</v>
      </c>
      <c r="K5" s="15"/>
      <c r="L5" s="15">
        <v>27.83</v>
      </c>
      <c r="M5" s="15">
        <v>36.18</v>
      </c>
      <c r="N5" s="15"/>
      <c r="O5" s="24">
        <f t="shared" si="1"/>
        <v>954.57</v>
      </c>
      <c r="P5" s="25">
        <v>8001</v>
      </c>
      <c r="Q5" s="25"/>
      <c r="R5" s="28"/>
      <c r="S5" s="28">
        <f t="shared" si="0"/>
        <v>560.07</v>
      </c>
      <c r="T5" s="29">
        <f t="shared" si="2"/>
        <v>9515.64</v>
      </c>
      <c r="U5" s="1">
        <v>50</v>
      </c>
      <c r="V5" s="1">
        <f t="shared" si="3"/>
        <v>3000</v>
      </c>
      <c r="W5" s="30">
        <v>491</v>
      </c>
      <c r="X5" s="1">
        <f t="shared" si="4"/>
        <v>156129.68</v>
      </c>
    </row>
    <row r="6" s="1" customFormat="1" spans="1:24">
      <c r="A6" s="12">
        <v>4</v>
      </c>
      <c r="B6" s="13"/>
      <c r="C6" s="12" t="s">
        <v>176</v>
      </c>
      <c r="D6" s="12"/>
      <c r="E6" s="14" t="s">
        <v>177</v>
      </c>
      <c r="F6" s="15">
        <v>3610</v>
      </c>
      <c r="G6" s="15"/>
      <c r="H6" s="15">
        <v>3806</v>
      </c>
      <c r="I6" s="15">
        <v>3806</v>
      </c>
      <c r="J6" s="15">
        <f t="shared" si="5"/>
        <v>577.6</v>
      </c>
      <c r="K6" s="15"/>
      <c r="L6" s="15">
        <v>19.03</v>
      </c>
      <c r="M6" s="15">
        <v>24.74</v>
      </c>
      <c r="N6" s="15"/>
      <c r="O6" s="24">
        <f t="shared" si="1"/>
        <v>621.37</v>
      </c>
      <c r="P6" s="25">
        <v>5401</v>
      </c>
      <c r="Q6" s="25"/>
      <c r="R6" s="28"/>
      <c r="S6" s="28">
        <f t="shared" si="0"/>
        <v>378.07</v>
      </c>
      <c r="T6" s="29">
        <f t="shared" si="2"/>
        <v>6400.44</v>
      </c>
      <c r="U6" s="1">
        <v>50</v>
      </c>
      <c r="V6" s="1">
        <f t="shared" si="3"/>
        <v>3000</v>
      </c>
      <c r="W6" s="30">
        <v>1705</v>
      </c>
      <c r="X6" s="1">
        <f t="shared" si="4"/>
        <v>133315.28</v>
      </c>
    </row>
    <row r="7" s="1" customFormat="1" spans="1:24">
      <c r="A7" s="12">
        <v>5</v>
      </c>
      <c r="B7" s="13"/>
      <c r="C7" s="12" t="s">
        <v>178</v>
      </c>
      <c r="D7" s="12"/>
      <c r="E7" s="14" t="s">
        <v>179</v>
      </c>
      <c r="F7" s="15">
        <v>9742</v>
      </c>
      <c r="G7" s="15"/>
      <c r="H7" s="15">
        <v>9742</v>
      </c>
      <c r="I7" s="15">
        <v>9742</v>
      </c>
      <c r="J7" s="15">
        <f t="shared" si="5"/>
        <v>1558.72</v>
      </c>
      <c r="K7" s="15"/>
      <c r="L7" s="15">
        <v>48.71</v>
      </c>
      <c r="M7" s="15">
        <v>63.32</v>
      </c>
      <c r="N7" s="15"/>
      <c r="O7" s="24">
        <f t="shared" si="1"/>
        <v>1670.75</v>
      </c>
      <c r="P7" s="25">
        <v>11376</v>
      </c>
      <c r="Q7" s="25"/>
      <c r="R7" s="28"/>
      <c r="S7" s="28">
        <f t="shared" si="0"/>
        <v>796.32</v>
      </c>
      <c r="T7" s="29">
        <f t="shared" si="2"/>
        <v>13843.07</v>
      </c>
      <c r="U7" s="1">
        <v>50</v>
      </c>
      <c r="V7" s="1">
        <f t="shared" si="3"/>
        <v>3000</v>
      </c>
      <c r="W7" s="30">
        <v>1454</v>
      </c>
      <c r="X7" s="1">
        <f t="shared" si="4"/>
        <v>219614.84</v>
      </c>
    </row>
    <row r="8" s="1" customFormat="1" spans="1:24">
      <c r="A8" s="12">
        <v>6</v>
      </c>
      <c r="B8" s="13"/>
      <c r="C8" s="12" t="s">
        <v>180</v>
      </c>
      <c r="D8" s="12"/>
      <c r="E8" s="14" t="s">
        <v>181</v>
      </c>
      <c r="F8" s="15">
        <v>8954</v>
      </c>
      <c r="G8" s="15"/>
      <c r="H8" s="15">
        <v>8954</v>
      </c>
      <c r="I8" s="15">
        <v>8954</v>
      </c>
      <c r="J8" s="15">
        <f t="shared" si="5"/>
        <v>1432.64</v>
      </c>
      <c r="K8" s="15"/>
      <c r="L8" s="15">
        <v>44.77</v>
      </c>
      <c r="M8" s="15">
        <v>58.2</v>
      </c>
      <c r="N8" s="15"/>
      <c r="O8" s="24">
        <f t="shared" si="1"/>
        <v>1535.61</v>
      </c>
      <c r="P8" s="25">
        <v>13412</v>
      </c>
      <c r="Q8" s="25"/>
      <c r="R8" s="28"/>
      <c r="S8" s="28">
        <f t="shared" si="0"/>
        <v>938.84</v>
      </c>
      <c r="T8" s="29">
        <f t="shared" si="2"/>
        <v>15886.45</v>
      </c>
      <c r="U8" s="1">
        <v>50</v>
      </c>
      <c r="V8" s="1">
        <f t="shared" si="3"/>
        <v>3000</v>
      </c>
      <c r="W8" s="30">
        <v>2453</v>
      </c>
      <c r="X8" s="1">
        <f t="shared" si="4"/>
        <v>256123.4</v>
      </c>
    </row>
    <row r="9" s="1" customFormat="1" ht="15" customHeight="1" spans="1:24">
      <c r="A9" s="12">
        <v>7</v>
      </c>
      <c r="B9" s="13"/>
      <c r="C9" s="12" t="s">
        <v>182</v>
      </c>
      <c r="D9" s="12"/>
      <c r="E9" s="14" t="s">
        <v>183</v>
      </c>
      <c r="F9" s="15">
        <v>19032</v>
      </c>
      <c r="G9" s="15"/>
      <c r="H9" s="15">
        <v>19032</v>
      </c>
      <c r="I9" s="15">
        <v>19032</v>
      </c>
      <c r="J9" s="15">
        <f t="shared" si="5"/>
        <v>3045.12</v>
      </c>
      <c r="K9" s="15"/>
      <c r="L9" s="15">
        <v>95.16</v>
      </c>
      <c r="M9" s="15">
        <v>123.71</v>
      </c>
      <c r="N9" s="15"/>
      <c r="O9" s="24">
        <f t="shared" si="1"/>
        <v>3263.99</v>
      </c>
      <c r="P9" s="25">
        <v>20253</v>
      </c>
      <c r="Q9" s="25"/>
      <c r="R9" s="28"/>
      <c r="S9" s="28">
        <f t="shared" si="0"/>
        <v>1417.71</v>
      </c>
      <c r="T9" s="29">
        <f t="shared" si="2"/>
        <v>24934.7</v>
      </c>
      <c r="U9" s="1">
        <v>50</v>
      </c>
      <c r="V9" s="1">
        <f t="shared" si="3"/>
        <v>3000</v>
      </c>
      <c r="W9" s="30">
        <v>1940</v>
      </c>
      <c r="X9" s="1">
        <f t="shared" si="4"/>
        <v>358546.4</v>
      </c>
    </row>
    <row r="10" s="1" customFormat="1" ht="15" customHeight="1" spans="1:24">
      <c r="A10" s="12">
        <v>8</v>
      </c>
      <c r="B10" s="13"/>
      <c r="C10" s="12" t="s">
        <v>184</v>
      </c>
      <c r="D10" s="12"/>
      <c r="E10" s="14" t="s">
        <v>185</v>
      </c>
      <c r="F10" s="15">
        <v>11087</v>
      </c>
      <c r="G10" s="15"/>
      <c r="H10" s="15">
        <v>11087</v>
      </c>
      <c r="I10" s="15">
        <v>11087</v>
      </c>
      <c r="J10" s="15">
        <f t="shared" si="5"/>
        <v>1773.92</v>
      </c>
      <c r="K10" s="15"/>
      <c r="L10" s="15">
        <v>55.44</v>
      </c>
      <c r="M10" s="15">
        <v>72.07</v>
      </c>
      <c r="N10" s="15"/>
      <c r="O10" s="24">
        <f t="shared" si="1"/>
        <v>1901.43</v>
      </c>
      <c r="P10" s="25">
        <v>15965</v>
      </c>
      <c r="Q10" s="25"/>
      <c r="R10" s="28"/>
      <c r="S10" s="28">
        <f t="shared" si="0"/>
        <v>1117.55</v>
      </c>
      <c r="T10" s="29">
        <f t="shared" si="2"/>
        <v>18983.98</v>
      </c>
      <c r="U10" s="1">
        <v>50</v>
      </c>
      <c r="V10" s="1">
        <f t="shared" si="3"/>
        <v>3000</v>
      </c>
      <c r="W10" s="30">
        <v>917</v>
      </c>
      <c r="X10" s="1">
        <f t="shared" si="4"/>
        <v>274861.76</v>
      </c>
    </row>
    <row r="11" s="1" customFormat="1" ht="15" customHeight="1" spans="1:24">
      <c r="A11" s="12">
        <v>9</v>
      </c>
      <c r="B11" s="13"/>
      <c r="C11" s="12" t="s">
        <v>186</v>
      </c>
      <c r="D11" s="12"/>
      <c r="E11" s="14" t="s">
        <v>187</v>
      </c>
      <c r="F11" s="15">
        <v>5566</v>
      </c>
      <c r="G11" s="15"/>
      <c r="H11" s="15">
        <v>5566</v>
      </c>
      <c r="I11" s="15">
        <v>5566</v>
      </c>
      <c r="J11" s="15">
        <f t="shared" si="5"/>
        <v>890.56</v>
      </c>
      <c r="K11" s="15"/>
      <c r="L11" s="15">
        <v>27.83</v>
      </c>
      <c r="M11" s="15">
        <v>36.18</v>
      </c>
      <c r="N11" s="15"/>
      <c r="O11" s="24">
        <f t="shared" si="1"/>
        <v>954.57</v>
      </c>
      <c r="P11" s="25">
        <v>7913</v>
      </c>
      <c r="Q11" s="25"/>
      <c r="R11" s="28"/>
      <c r="S11" s="28">
        <f t="shared" si="0"/>
        <v>553.91</v>
      </c>
      <c r="T11" s="29">
        <f t="shared" si="2"/>
        <v>9421.48</v>
      </c>
      <c r="U11" s="1">
        <v>50</v>
      </c>
      <c r="V11" s="1">
        <f t="shared" si="3"/>
        <v>3000</v>
      </c>
      <c r="W11" s="30">
        <v>1097</v>
      </c>
      <c r="X11" s="1">
        <f t="shared" si="4"/>
        <v>162271.76</v>
      </c>
    </row>
    <row r="12" s="1" customFormat="1" ht="15" customHeight="1" spans="1:24">
      <c r="A12" s="12">
        <v>10</v>
      </c>
      <c r="B12" s="13"/>
      <c r="C12" s="12" t="s">
        <v>188</v>
      </c>
      <c r="D12" s="12"/>
      <c r="E12" s="14" t="s">
        <v>189</v>
      </c>
      <c r="F12" s="15">
        <v>6050</v>
      </c>
      <c r="G12" s="15"/>
      <c r="H12" s="15">
        <v>6050</v>
      </c>
      <c r="I12" s="15">
        <v>6050</v>
      </c>
      <c r="J12" s="15">
        <f t="shared" si="5"/>
        <v>968</v>
      </c>
      <c r="K12" s="15"/>
      <c r="L12" s="15">
        <v>30.25</v>
      </c>
      <c r="M12" s="15">
        <v>39.33</v>
      </c>
      <c r="N12" s="15"/>
      <c r="O12" s="24">
        <f t="shared" si="1"/>
        <v>1037.58</v>
      </c>
      <c r="P12" s="25">
        <v>9428</v>
      </c>
      <c r="Q12" s="25"/>
      <c r="R12" s="28"/>
      <c r="S12" s="28">
        <f t="shared" si="0"/>
        <v>659.96</v>
      </c>
      <c r="T12" s="29">
        <f t="shared" si="2"/>
        <v>11125.54</v>
      </c>
      <c r="U12" s="1">
        <v>50</v>
      </c>
      <c r="V12" s="1">
        <f t="shared" si="3"/>
        <v>3000</v>
      </c>
      <c r="W12" s="30">
        <v>987</v>
      </c>
      <c r="X12" s="1">
        <f t="shared" si="4"/>
        <v>181400.48</v>
      </c>
    </row>
    <row r="13" s="1" customFormat="1" ht="15" customHeight="1" spans="1:24">
      <c r="A13" s="12">
        <v>11</v>
      </c>
      <c r="B13" s="13"/>
      <c r="C13" s="12" t="s">
        <v>190</v>
      </c>
      <c r="D13" s="12"/>
      <c r="E13" s="14" t="s">
        <v>191</v>
      </c>
      <c r="F13" s="15">
        <v>6050</v>
      </c>
      <c r="G13" s="15"/>
      <c r="H13" s="15">
        <v>6050</v>
      </c>
      <c r="I13" s="15">
        <v>6050</v>
      </c>
      <c r="J13" s="15">
        <f t="shared" si="5"/>
        <v>968</v>
      </c>
      <c r="K13" s="15"/>
      <c r="L13" s="15">
        <v>30.25</v>
      </c>
      <c r="M13" s="15">
        <v>39.33</v>
      </c>
      <c r="N13" s="15"/>
      <c r="O13" s="24">
        <f t="shared" si="1"/>
        <v>1037.58</v>
      </c>
      <c r="P13" s="25">
        <v>9428</v>
      </c>
      <c r="Q13" s="25"/>
      <c r="R13" s="28"/>
      <c r="S13" s="28">
        <f t="shared" si="0"/>
        <v>659.96</v>
      </c>
      <c r="T13" s="29">
        <f t="shared" si="2"/>
        <v>11125.54</v>
      </c>
      <c r="U13" s="1">
        <v>50</v>
      </c>
      <c r="V13" s="1">
        <f t="shared" si="3"/>
        <v>3000</v>
      </c>
      <c r="W13" s="30">
        <v>919</v>
      </c>
      <c r="X13" s="1">
        <f t="shared" si="4"/>
        <v>180584.48</v>
      </c>
    </row>
    <row r="14" s="1" customFormat="1" ht="15" customHeight="1" spans="1:24">
      <c r="A14" s="12">
        <v>12</v>
      </c>
      <c r="B14" s="13"/>
      <c r="C14" s="12" t="s">
        <v>192</v>
      </c>
      <c r="D14" s="12"/>
      <c r="E14" s="14" t="s">
        <v>193</v>
      </c>
      <c r="F14" s="15">
        <v>5566</v>
      </c>
      <c r="G14" s="15"/>
      <c r="H14" s="15">
        <v>5566</v>
      </c>
      <c r="I14" s="15">
        <v>5566</v>
      </c>
      <c r="J14" s="15">
        <f t="shared" si="5"/>
        <v>890.56</v>
      </c>
      <c r="K14" s="15"/>
      <c r="L14" s="15">
        <v>27.83</v>
      </c>
      <c r="M14" s="15">
        <v>36.18</v>
      </c>
      <c r="N14" s="15"/>
      <c r="O14" s="24">
        <f t="shared" si="1"/>
        <v>954.57</v>
      </c>
      <c r="P14" s="25">
        <v>7770</v>
      </c>
      <c r="Q14" s="25"/>
      <c r="R14" s="28"/>
      <c r="S14" s="28">
        <f t="shared" si="0"/>
        <v>543.9</v>
      </c>
      <c r="T14" s="29">
        <f t="shared" si="2"/>
        <v>9268.47</v>
      </c>
      <c r="U14" s="1">
        <v>50</v>
      </c>
      <c r="V14" s="1">
        <f t="shared" si="3"/>
        <v>3000</v>
      </c>
      <c r="W14" s="30">
        <v>915</v>
      </c>
      <c r="X14" s="1">
        <f t="shared" si="4"/>
        <v>158251.64</v>
      </c>
    </row>
    <row r="15" s="1" customFormat="1" ht="15" customHeight="1" spans="1:24">
      <c r="A15" s="12">
        <v>13</v>
      </c>
      <c r="B15" s="13"/>
      <c r="C15" s="12" t="s">
        <v>194</v>
      </c>
      <c r="D15" s="12"/>
      <c r="E15" s="14" t="s">
        <v>195</v>
      </c>
      <c r="F15" s="15">
        <v>5566</v>
      </c>
      <c r="G15" s="15"/>
      <c r="H15" s="15">
        <v>5566</v>
      </c>
      <c r="I15" s="15">
        <v>5566</v>
      </c>
      <c r="J15" s="15">
        <f t="shared" si="5"/>
        <v>890.56</v>
      </c>
      <c r="K15" s="15"/>
      <c r="L15" s="15">
        <v>27.83</v>
      </c>
      <c r="M15" s="15">
        <v>36.18</v>
      </c>
      <c r="N15" s="15"/>
      <c r="O15" s="24">
        <f t="shared" si="1"/>
        <v>954.57</v>
      </c>
      <c r="P15" s="25">
        <v>7769</v>
      </c>
      <c r="Q15" s="25"/>
      <c r="R15" s="28"/>
      <c r="S15" s="28">
        <f t="shared" si="0"/>
        <v>543.83</v>
      </c>
      <c r="T15" s="29">
        <f t="shared" si="2"/>
        <v>9267.4</v>
      </c>
      <c r="U15" s="1">
        <v>50</v>
      </c>
      <c r="V15" s="1">
        <f t="shared" si="3"/>
        <v>3000</v>
      </c>
      <c r="W15" s="30">
        <v>922</v>
      </c>
      <c r="X15" s="1">
        <f t="shared" si="4"/>
        <v>158322.8</v>
      </c>
    </row>
    <row r="16" s="1" customFormat="1" ht="15" customHeight="1" spans="1:24">
      <c r="A16" s="12">
        <v>14</v>
      </c>
      <c r="B16" s="13"/>
      <c r="C16" s="12" t="s">
        <v>196</v>
      </c>
      <c r="D16" s="12"/>
      <c r="E16" s="14" t="s">
        <v>197</v>
      </c>
      <c r="F16" s="15">
        <v>5566</v>
      </c>
      <c r="G16" s="15"/>
      <c r="H16" s="15">
        <v>5566</v>
      </c>
      <c r="I16" s="15">
        <v>5566</v>
      </c>
      <c r="J16" s="15">
        <f t="shared" si="5"/>
        <v>890.56</v>
      </c>
      <c r="K16" s="15"/>
      <c r="L16" s="15">
        <v>27.83</v>
      </c>
      <c r="M16" s="15">
        <v>36.18</v>
      </c>
      <c r="N16" s="15"/>
      <c r="O16" s="24">
        <f t="shared" si="1"/>
        <v>954.57</v>
      </c>
      <c r="P16" s="25">
        <v>7864</v>
      </c>
      <c r="Q16" s="25"/>
      <c r="R16" s="28"/>
      <c r="S16" s="28">
        <f t="shared" si="0"/>
        <v>550.48</v>
      </c>
      <c r="T16" s="29">
        <f t="shared" si="2"/>
        <v>9369.05</v>
      </c>
      <c r="U16" s="1">
        <v>50</v>
      </c>
      <c r="V16" s="1">
        <f t="shared" si="3"/>
        <v>3000</v>
      </c>
      <c r="W16" s="30">
        <v>1093</v>
      </c>
      <c r="X16" s="1">
        <f t="shared" si="4"/>
        <v>161594.6</v>
      </c>
    </row>
    <row r="17" s="1" customFormat="1" ht="15" customHeight="1" spans="1:24">
      <c r="A17" s="12">
        <v>15</v>
      </c>
      <c r="B17" s="13"/>
      <c r="C17" s="12" t="s">
        <v>198</v>
      </c>
      <c r="D17" s="12"/>
      <c r="E17" s="14" t="s">
        <v>199</v>
      </c>
      <c r="F17" s="15">
        <v>6292</v>
      </c>
      <c r="G17" s="15"/>
      <c r="H17" s="15">
        <v>6292</v>
      </c>
      <c r="I17" s="15">
        <v>6292</v>
      </c>
      <c r="J17" s="15">
        <f t="shared" si="5"/>
        <v>1006.72</v>
      </c>
      <c r="K17" s="15"/>
      <c r="L17" s="15">
        <v>31.46</v>
      </c>
      <c r="M17" s="15">
        <v>40.9</v>
      </c>
      <c r="N17" s="15"/>
      <c r="O17" s="24">
        <f t="shared" si="1"/>
        <v>1079.08</v>
      </c>
      <c r="P17" s="25">
        <v>11359</v>
      </c>
      <c r="Q17" s="25"/>
      <c r="R17" s="28"/>
      <c r="S17" s="28">
        <f t="shared" si="0"/>
        <v>795.13</v>
      </c>
      <c r="T17" s="29">
        <f t="shared" si="2"/>
        <v>13233.21</v>
      </c>
      <c r="U17" s="1">
        <v>50</v>
      </c>
      <c r="V17" s="1">
        <f t="shared" si="3"/>
        <v>3000</v>
      </c>
      <c r="W17" s="30">
        <v>1002</v>
      </c>
      <c r="X17" s="1">
        <f t="shared" si="4"/>
        <v>206872.52</v>
      </c>
    </row>
    <row r="18" s="1" customFormat="1" ht="15" customHeight="1" spans="1:24">
      <c r="A18" s="12">
        <v>16</v>
      </c>
      <c r="B18" s="13"/>
      <c r="C18" s="12" t="s">
        <v>200</v>
      </c>
      <c r="D18" s="12"/>
      <c r="E18" s="14" t="s">
        <v>201</v>
      </c>
      <c r="F18" s="15">
        <v>6050</v>
      </c>
      <c r="G18" s="15"/>
      <c r="H18" s="15">
        <v>6050</v>
      </c>
      <c r="I18" s="15">
        <v>6050</v>
      </c>
      <c r="J18" s="15">
        <f t="shared" si="5"/>
        <v>968</v>
      </c>
      <c r="K18" s="15"/>
      <c r="L18" s="15">
        <v>30.25</v>
      </c>
      <c r="M18" s="15">
        <v>39.33</v>
      </c>
      <c r="N18" s="15"/>
      <c r="O18" s="24">
        <f t="shared" si="1"/>
        <v>1037.58</v>
      </c>
      <c r="P18" s="25">
        <v>8587</v>
      </c>
      <c r="Q18" s="25"/>
      <c r="R18" s="28"/>
      <c r="S18" s="28">
        <f t="shared" si="0"/>
        <v>601.09</v>
      </c>
      <c r="T18" s="29">
        <f t="shared" si="2"/>
        <v>10225.67</v>
      </c>
      <c r="U18" s="1">
        <v>50</v>
      </c>
      <c r="V18" s="1">
        <f t="shared" si="3"/>
        <v>3000</v>
      </c>
      <c r="W18" s="30">
        <v>960</v>
      </c>
      <c r="X18" s="1">
        <f t="shared" si="4"/>
        <v>170278.04</v>
      </c>
    </row>
    <row r="19" s="1" customFormat="1" ht="15" customHeight="1" spans="1:24">
      <c r="A19" s="12">
        <v>17</v>
      </c>
      <c r="B19" s="13"/>
      <c r="C19" s="12" t="s">
        <v>202</v>
      </c>
      <c r="D19" s="12"/>
      <c r="E19" s="14" t="s">
        <v>203</v>
      </c>
      <c r="F19" s="15">
        <v>5566</v>
      </c>
      <c r="G19" s="15"/>
      <c r="H19" s="15">
        <v>5566</v>
      </c>
      <c r="I19" s="15">
        <v>5566</v>
      </c>
      <c r="J19" s="15">
        <f t="shared" si="5"/>
        <v>890.56</v>
      </c>
      <c r="K19" s="15"/>
      <c r="L19" s="15">
        <v>27.83</v>
      </c>
      <c r="M19" s="15">
        <v>36.18</v>
      </c>
      <c r="N19" s="15"/>
      <c r="O19" s="24">
        <f t="shared" si="1"/>
        <v>954.57</v>
      </c>
      <c r="P19" s="25">
        <v>8134</v>
      </c>
      <c r="Q19" s="25"/>
      <c r="R19" s="28"/>
      <c r="S19" s="28">
        <f t="shared" si="0"/>
        <v>569.38</v>
      </c>
      <c r="T19" s="29">
        <f t="shared" si="2"/>
        <v>9657.95</v>
      </c>
      <c r="U19" s="1">
        <v>50</v>
      </c>
      <c r="V19" s="1">
        <f t="shared" si="3"/>
        <v>3000</v>
      </c>
      <c r="W19" s="30">
        <v>920</v>
      </c>
      <c r="X19" s="1">
        <f t="shared" si="4"/>
        <v>162985.4</v>
      </c>
    </row>
    <row r="20" s="1" customFormat="1" ht="15" customHeight="1" spans="1:24">
      <c r="A20" s="12">
        <v>18</v>
      </c>
      <c r="B20" s="13"/>
      <c r="C20" s="12" t="s">
        <v>204</v>
      </c>
      <c r="D20" s="12"/>
      <c r="E20" s="14" t="s">
        <v>205</v>
      </c>
      <c r="F20" s="15">
        <v>5566</v>
      </c>
      <c r="G20" s="15"/>
      <c r="H20" s="15">
        <v>5566</v>
      </c>
      <c r="I20" s="15">
        <v>5566</v>
      </c>
      <c r="J20" s="15">
        <f t="shared" si="5"/>
        <v>890.56</v>
      </c>
      <c r="K20" s="15"/>
      <c r="L20" s="15">
        <v>27.83</v>
      </c>
      <c r="M20" s="15">
        <v>36.18</v>
      </c>
      <c r="N20" s="15"/>
      <c r="O20" s="24">
        <f t="shared" si="1"/>
        <v>954.57</v>
      </c>
      <c r="P20" s="25">
        <v>7787</v>
      </c>
      <c r="Q20" s="25"/>
      <c r="R20" s="28"/>
      <c r="S20" s="28">
        <f t="shared" si="0"/>
        <v>545.09</v>
      </c>
      <c r="T20" s="29">
        <f t="shared" si="2"/>
        <v>9286.66</v>
      </c>
      <c r="U20" s="1">
        <v>50</v>
      </c>
      <c r="V20" s="1">
        <f t="shared" si="3"/>
        <v>3000</v>
      </c>
      <c r="W20" s="30">
        <v>1591</v>
      </c>
      <c r="X20" s="1">
        <f t="shared" si="4"/>
        <v>166581.92</v>
      </c>
    </row>
    <row r="21" s="1" customFormat="1" ht="15" customHeight="1" spans="1:24">
      <c r="A21" s="12">
        <v>19</v>
      </c>
      <c r="B21" s="13"/>
      <c r="C21" s="12" t="s">
        <v>206</v>
      </c>
      <c r="D21" s="12"/>
      <c r="E21" s="14" t="s">
        <v>207</v>
      </c>
      <c r="F21" s="15">
        <v>9090</v>
      </c>
      <c r="G21" s="15"/>
      <c r="H21" s="15">
        <v>9090</v>
      </c>
      <c r="I21" s="15">
        <v>9090</v>
      </c>
      <c r="J21" s="15">
        <f t="shared" si="5"/>
        <v>1454.4</v>
      </c>
      <c r="K21" s="15"/>
      <c r="L21" s="15">
        <v>45.45</v>
      </c>
      <c r="M21" s="15">
        <v>59.09</v>
      </c>
      <c r="N21" s="15"/>
      <c r="O21" s="24">
        <f t="shared" si="1"/>
        <v>1558.94</v>
      </c>
      <c r="P21" s="25">
        <v>14835</v>
      </c>
      <c r="Q21" s="25"/>
      <c r="R21" s="28"/>
      <c r="S21" s="28">
        <f t="shared" si="0"/>
        <v>1038.45</v>
      </c>
      <c r="T21" s="29">
        <f t="shared" si="2"/>
        <v>17432.39</v>
      </c>
      <c r="U21" s="1">
        <v>50</v>
      </c>
      <c r="V21" s="1">
        <f t="shared" si="3"/>
        <v>3000</v>
      </c>
      <c r="W21" s="30">
        <v>1524</v>
      </c>
      <c r="X21" s="1">
        <f t="shared" si="4"/>
        <v>263526.68</v>
      </c>
    </row>
    <row r="22" s="1" customFormat="1" ht="15" customHeight="1" spans="1:24">
      <c r="A22" s="12">
        <v>20</v>
      </c>
      <c r="B22" s="13"/>
      <c r="C22" s="12" t="s">
        <v>208</v>
      </c>
      <c r="D22" s="12"/>
      <c r="E22" s="14" t="s">
        <v>209</v>
      </c>
      <c r="F22" s="15">
        <v>8710</v>
      </c>
      <c r="G22" s="15"/>
      <c r="H22" s="15">
        <v>8710</v>
      </c>
      <c r="I22" s="15">
        <v>8710</v>
      </c>
      <c r="J22" s="15">
        <f t="shared" si="5"/>
        <v>1393.6</v>
      </c>
      <c r="K22" s="15"/>
      <c r="L22" s="15">
        <v>43.55</v>
      </c>
      <c r="M22" s="15">
        <v>56.62</v>
      </c>
      <c r="N22" s="15"/>
      <c r="O22" s="24">
        <f t="shared" si="1"/>
        <v>1493.77</v>
      </c>
      <c r="P22" s="25">
        <v>14537</v>
      </c>
      <c r="Q22" s="25"/>
      <c r="R22" s="28"/>
      <c r="S22" s="28">
        <f t="shared" si="0"/>
        <v>1017.59</v>
      </c>
      <c r="T22" s="29">
        <f t="shared" si="2"/>
        <v>17048.36</v>
      </c>
      <c r="U22" s="1">
        <v>50</v>
      </c>
      <c r="V22" s="1">
        <f t="shared" si="3"/>
        <v>3000</v>
      </c>
      <c r="W22" s="30">
        <v>2453</v>
      </c>
      <c r="X22" s="1">
        <f t="shared" si="4"/>
        <v>270066.32</v>
      </c>
    </row>
    <row r="23" s="1" customFormat="1" ht="15" customHeight="1" spans="1:24">
      <c r="A23" s="12">
        <v>21</v>
      </c>
      <c r="B23" s="13"/>
      <c r="C23" s="12" t="s">
        <v>210</v>
      </c>
      <c r="D23" s="12"/>
      <c r="E23" s="14" t="s">
        <v>211</v>
      </c>
      <c r="F23" s="15">
        <v>17064</v>
      </c>
      <c r="G23" s="15"/>
      <c r="H23" s="15">
        <v>17064</v>
      </c>
      <c r="I23" s="15">
        <v>17064</v>
      </c>
      <c r="J23" s="15">
        <f t="shared" si="5"/>
        <v>2730.24</v>
      </c>
      <c r="K23" s="15"/>
      <c r="L23" s="15">
        <v>85.32</v>
      </c>
      <c r="M23" s="15">
        <v>110.92</v>
      </c>
      <c r="N23" s="15"/>
      <c r="O23" s="24">
        <f t="shared" si="1"/>
        <v>2926.48</v>
      </c>
      <c r="P23" s="25">
        <v>20242</v>
      </c>
      <c r="Q23" s="25"/>
      <c r="R23" s="28"/>
      <c r="S23" s="28">
        <f t="shared" si="0"/>
        <v>1416.94</v>
      </c>
      <c r="T23" s="29">
        <f t="shared" si="2"/>
        <v>24585.42</v>
      </c>
      <c r="U23" s="1">
        <v>50</v>
      </c>
      <c r="V23" s="1">
        <f t="shared" si="3"/>
        <v>3000</v>
      </c>
      <c r="W23" s="30">
        <v>1601</v>
      </c>
      <c r="X23" s="1">
        <f t="shared" si="4"/>
        <v>350287.04</v>
      </c>
    </row>
    <row r="24" s="1" customFormat="1" ht="15" customHeight="1" spans="1:24">
      <c r="A24" s="12">
        <v>22</v>
      </c>
      <c r="B24" s="13"/>
      <c r="C24" s="12" t="s">
        <v>212</v>
      </c>
      <c r="D24" s="12"/>
      <c r="E24" s="14" t="s">
        <v>213</v>
      </c>
      <c r="F24" s="15">
        <v>9146</v>
      </c>
      <c r="G24" s="15"/>
      <c r="H24" s="15">
        <v>9146</v>
      </c>
      <c r="I24" s="15">
        <v>9146</v>
      </c>
      <c r="J24" s="15">
        <f t="shared" si="5"/>
        <v>1463.36</v>
      </c>
      <c r="K24" s="15"/>
      <c r="L24" s="15">
        <v>45.73</v>
      </c>
      <c r="M24" s="15">
        <v>59.45</v>
      </c>
      <c r="N24" s="15"/>
      <c r="O24" s="24">
        <f t="shared" si="1"/>
        <v>1568.54</v>
      </c>
      <c r="P24" s="25">
        <v>13174</v>
      </c>
      <c r="Q24" s="25"/>
      <c r="R24" s="28"/>
      <c r="S24" s="28">
        <f t="shared" si="0"/>
        <v>922.18</v>
      </c>
      <c r="T24" s="29">
        <f t="shared" si="2"/>
        <v>15664.72</v>
      </c>
      <c r="U24" s="1">
        <v>50</v>
      </c>
      <c r="V24" s="1">
        <f t="shared" si="3"/>
        <v>3000</v>
      </c>
      <c r="W24" s="30">
        <v>2453</v>
      </c>
      <c r="X24" s="1">
        <f t="shared" si="4"/>
        <v>253462.64</v>
      </c>
    </row>
    <row r="25" s="1" customFormat="1" ht="15" customHeight="1" spans="1:24">
      <c r="A25" s="12">
        <v>23</v>
      </c>
      <c r="B25" s="13"/>
      <c r="C25" s="12" t="s">
        <v>214</v>
      </c>
      <c r="D25" s="12"/>
      <c r="E25" s="14" t="s">
        <v>215</v>
      </c>
      <c r="F25" s="15">
        <v>17462</v>
      </c>
      <c r="G25" s="15"/>
      <c r="H25" s="15">
        <v>17462</v>
      </c>
      <c r="I25" s="15">
        <v>17462</v>
      </c>
      <c r="J25" s="15">
        <f t="shared" si="5"/>
        <v>2793.92</v>
      </c>
      <c r="K25" s="15"/>
      <c r="L25" s="15">
        <v>87.31</v>
      </c>
      <c r="M25" s="15">
        <v>113.5</v>
      </c>
      <c r="N25" s="15"/>
      <c r="O25" s="24">
        <f t="shared" si="1"/>
        <v>2994.73</v>
      </c>
      <c r="P25" s="25">
        <v>20253</v>
      </c>
      <c r="Q25" s="25"/>
      <c r="R25" s="28"/>
      <c r="S25" s="28">
        <f t="shared" si="0"/>
        <v>1417.71</v>
      </c>
      <c r="T25" s="29">
        <f t="shared" si="2"/>
        <v>24665.44</v>
      </c>
      <c r="U25" s="1">
        <v>50</v>
      </c>
      <c r="V25" s="1">
        <f t="shared" si="3"/>
        <v>3000</v>
      </c>
      <c r="W25" s="30">
        <v>940</v>
      </c>
      <c r="X25" s="1">
        <f t="shared" si="4"/>
        <v>343315.28</v>
      </c>
    </row>
    <row r="26" s="1" customFormat="1" ht="15" customHeight="1" spans="1:24">
      <c r="A26" s="12">
        <v>24</v>
      </c>
      <c r="B26" s="13"/>
      <c r="C26" s="12" t="s">
        <v>216</v>
      </c>
      <c r="D26" s="12"/>
      <c r="E26" s="14" t="s">
        <v>217</v>
      </c>
      <c r="F26" s="15">
        <v>5566</v>
      </c>
      <c r="G26" s="15"/>
      <c r="H26" s="15">
        <v>5566</v>
      </c>
      <c r="I26" s="15">
        <v>5566</v>
      </c>
      <c r="J26" s="15">
        <f t="shared" si="5"/>
        <v>890.56</v>
      </c>
      <c r="K26" s="15"/>
      <c r="L26" s="15">
        <v>27.83</v>
      </c>
      <c r="M26" s="15">
        <v>36.18</v>
      </c>
      <c r="N26" s="15"/>
      <c r="O26" s="24">
        <f t="shared" si="1"/>
        <v>954.57</v>
      </c>
      <c r="P26" s="25">
        <v>7981</v>
      </c>
      <c r="Q26" s="25"/>
      <c r="R26" s="28"/>
      <c r="S26" s="28">
        <f t="shared" si="0"/>
        <v>558.67</v>
      </c>
      <c r="T26" s="29">
        <f t="shared" si="2"/>
        <v>9494.24</v>
      </c>
      <c r="U26" s="1">
        <v>50</v>
      </c>
      <c r="V26" s="1">
        <f t="shared" si="3"/>
        <v>3000</v>
      </c>
      <c r="W26" s="30">
        <v>1092</v>
      </c>
      <c r="X26" s="1">
        <f t="shared" si="4"/>
        <v>163084.88</v>
      </c>
    </row>
    <row r="27" s="1" customFormat="1" ht="15" customHeight="1" spans="1:24">
      <c r="A27" s="12">
        <v>25</v>
      </c>
      <c r="B27" s="13"/>
      <c r="C27" s="12" t="s">
        <v>218</v>
      </c>
      <c r="D27" s="12"/>
      <c r="E27" s="14" t="s">
        <v>219</v>
      </c>
      <c r="F27" s="15">
        <v>6292</v>
      </c>
      <c r="G27" s="15"/>
      <c r="H27" s="15">
        <v>6292</v>
      </c>
      <c r="I27" s="15">
        <v>6292</v>
      </c>
      <c r="J27" s="15">
        <f t="shared" si="5"/>
        <v>1006.72</v>
      </c>
      <c r="K27" s="15"/>
      <c r="L27" s="15">
        <v>31.46</v>
      </c>
      <c r="M27" s="15">
        <v>40.9</v>
      </c>
      <c r="N27" s="15"/>
      <c r="O27" s="24">
        <f t="shared" si="1"/>
        <v>1079.08</v>
      </c>
      <c r="P27" s="25">
        <v>9452</v>
      </c>
      <c r="Q27" s="25"/>
      <c r="R27" s="28"/>
      <c r="S27" s="28">
        <f t="shared" si="0"/>
        <v>661.64</v>
      </c>
      <c r="T27" s="29">
        <f t="shared" si="2"/>
        <v>11192.72</v>
      </c>
      <c r="U27" s="1">
        <v>50</v>
      </c>
      <c r="V27" s="1">
        <f t="shared" si="3"/>
        <v>3000</v>
      </c>
      <c r="W27" s="30">
        <v>2453</v>
      </c>
      <c r="X27" s="1">
        <f t="shared" si="4"/>
        <v>199798.64</v>
      </c>
    </row>
    <row r="28" s="1" customFormat="1" ht="15" customHeight="1" spans="1:24">
      <c r="A28" s="12">
        <v>26</v>
      </c>
      <c r="B28" s="13"/>
      <c r="C28" s="12" t="s">
        <v>220</v>
      </c>
      <c r="D28" s="12"/>
      <c r="E28" s="14" t="s">
        <v>221</v>
      </c>
      <c r="F28" s="15">
        <v>19032</v>
      </c>
      <c r="G28" s="15"/>
      <c r="H28" s="15">
        <v>19032</v>
      </c>
      <c r="I28" s="15">
        <v>19032</v>
      </c>
      <c r="J28" s="15">
        <f t="shared" si="5"/>
        <v>3045.12</v>
      </c>
      <c r="K28" s="15"/>
      <c r="L28" s="15">
        <v>95.16</v>
      </c>
      <c r="M28" s="15">
        <v>123.71</v>
      </c>
      <c r="N28" s="15"/>
      <c r="O28" s="24">
        <f t="shared" si="1"/>
        <v>3263.99</v>
      </c>
      <c r="P28" s="25">
        <v>20253</v>
      </c>
      <c r="Q28" s="25"/>
      <c r="R28" s="28"/>
      <c r="S28" s="28">
        <f t="shared" si="0"/>
        <v>1417.71</v>
      </c>
      <c r="T28" s="29">
        <f t="shared" si="2"/>
        <v>24934.7</v>
      </c>
      <c r="U28" s="1">
        <v>50</v>
      </c>
      <c r="V28" s="1">
        <f t="shared" si="3"/>
        <v>3000</v>
      </c>
      <c r="W28" s="30">
        <v>932</v>
      </c>
      <c r="X28" s="1">
        <f t="shared" si="4"/>
        <v>346450.4</v>
      </c>
    </row>
    <row r="29" s="1" customFormat="1" ht="15" customHeight="1" spans="1:24">
      <c r="A29" s="12">
        <v>27</v>
      </c>
      <c r="B29" s="13"/>
      <c r="C29" s="12" t="s">
        <v>222</v>
      </c>
      <c r="D29" s="12"/>
      <c r="E29" s="14" t="s">
        <v>223</v>
      </c>
      <c r="F29" s="15">
        <v>5566</v>
      </c>
      <c r="G29" s="15"/>
      <c r="H29" s="15">
        <v>5566</v>
      </c>
      <c r="I29" s="15">
        <v>5566</v>
      </c>
      <c r="J29" s="15">
        <f t="shared" si="5"/>
        <v>890.56</v>
      </c>
      <c r="K29" s="15"/>
      <c r="L29" s="15">
        <v>27.83</v>
      </c>
      <c r="M29" s="15">
        <v>36.18</v>
      </c>
      <c r="N29" s="15"/>
      <c r="O29" s="24">
        <f t="shared" si="1"/>
        <v>954.57</v>
      </c>
      <c r="P29" s="25">
        <v>7916</v>
      </c>
      <c r="Q29" s="25"/>
      <c r="R29" s="28"/>
      <c r="S29" s="28">
        <f t="shared" si="0"/>
        <v>554.12</v>
      </c>
      <c r="T29" s="29">
        <f t="shared" si="2"/>
        <v>9424.69</v>
      </c>
      <c r="U29" s="1">
        <v>50</v>
      </c>
      <c r="V29" s="1">
        <f t="shared" si="3"/>
        <v>3000</v>
      </c>
      <c r="W29" s="31">
        <v>1883</v>
      </c>
      <c r="X29" s="1">
        <f t="shared" si="4"/>
        <v>171742.28</v>
      </c>
    </row>
    <row r="30" s="1" customFormat="1" ht="15" customHeight="1" spans="1:24">
      <c r="A30" s="12">
        <v>28</v>
      </c>
      <c r="B30" s="13"/>
      <c r="C30" s="12" t="s">
        <v>224</v>
      </c>
      <c r="D30" s="12"/>
      <c r="E30" s="14" t="s">
        <v>225</v>
      </c>
      <c r="F30" s="15">
        <v>9787</v>
      </c>
      <c r="G30" s="15"/>
      <c r="H30" s="15">
        <v>9787</v>
      </c>
      <c r="I30" s="15">
        <v>9787</v>
      </c>
      <c r="J30" s="15">
        <f t="shared" si="5"/>
        <v>1565.92</v>
      </c>
      <c r="K30" s="15"/>
      <c r="L30" s="15">
        <v>48.94</v>
      </c>
      <c r="M30" s="15">
        <v>63.62</v>
      </c>
      <c r="N30" s="15"/>
      <c r="O30" s="24">
        <f t="shared" si="1"/>
        <v>1678.48</v>
      </c>
      <c r="P30" s="25">
        <v>13938</v>
      </c>
      <c r="Q30" s="25"/>
      <c r="R30" s="28"/>
      <c r="S30" s="28">
        <f t="shared" si="0"/>
        <v>975.66</v>
      </c>
      <c r="T30" s="29">
        <f t="shared" si="2"/>
        <v>16592.14</v>
      </c>
      <c r="U30" s="1">
        <v>50</v>
      </c>
      <c r="V30" s="1">
        <f t="shared" si="3"/>
        <v>3000</v>
      </c>
      <c r="W30" s="30">
        <v>1713</v>
      </c>
      <c r="X30" s="1">
        <f t="shared" si="4"/>
        <v>255711.68</v>
      </c>
    </row>
    <row r="31" s="1" customFormat="1" ht="15" customHeight="1" spans="1:24">
      <c r="A31" s="12">
        <v>29</v>
      </c>
      <c r="B31" s="13"/>
      <c r="C31" s="12" t="s">
        <v>226</v>
      </c>
      <c r="D31" s="12"/>
      <c r="E31" s="14" t="s">
        <v>227</v>
      </c>
      <c r="F31" s="15">
        <v>8064</v>
      </c>
      <c r="G31" s="15"/>
      <c r="H31" s="15">
        <v>8064</v>
      </c>
      <c r="I31" s="15">
        <v>8064</v>
      </c>
      <c r="J31" s="15">
        <f t="shared" si="5"/>
        <v>1290.24</v>
      </c>
      <c r="K31" s="15"/>
      <c r="L31" s="15">
        <v>40.32</v>
      </c>
      <c r="M31" s="15">
        <v>52.42</v>
      </c>
      <c r="N31" s="15"/>
      <c r="O31" s="24">
        <f t="shared" si="1"/>
        <v>1382.98</v>
      </c>
      <c r="P31" s="25">
        <v>13230</v>
      </c>
      <c r="Q31" s="25"/>
      <c r="R31" s="28"/>
      <c r="S31" s="28">
        <f t="shared" si="0"/>
        <v>926.1</v>
      </c>
      <c r="T31" s="29">
        <f t="shared" si="2"/>
        <v>15539.08</v>
      </c>
      <c r="U31" s="1">
        <v>50</v>
      </c>
      <c r="V31" s="1">
        <f t="shared" si="3"/>
        <v>3000</v>
      </c>
      <c r="W31" s="30">
        <v>1411</v>
      </c>
      <c r="X31" s="1">
        <f t="shared" si="4"/>
        <v>239450.96</v>
      </c>
    </row>
    <row r="32" s="1" customFormat="1" ht="15" customHeight="1" spans="1:24">
      <c r="A32" s="12">
        <v>30</v>
      </c>
      <c r="B32" s="13"/>
      <c r="C32" s="12" t="s">
        <v>228</v>
      </c>
      <c r="D32" s="12"/>
      <c r="E32" s="14" t="s">
        <v>229</v>
      </c>
      <c r="F32" s="15">
        <v>5566</v>
      </c>
      <c r="G32" s="15"/>
      <c r="H32" s="15">
        <v>5566</v>
      </c>
      <c r="I32" s="15">
        <v>5566</v>
      </c>
      <c r="J32" s="15">
        <f t="shared" si="5"/>
        <v>890.56</v>
      </c>
      <c r="K32" s="15"/>
      <c r="L32" s="15">
        <v>27.83</v>
      </c>
      <c r="M32" s="15">
        <v>36.18</v>
      </c>
      <c r="N32" s="15"/>
      <c r="O32" s="24">
        <f t="shared" si="1"/>
        <v>954.57</v>
      </c>
      <c r="P32" s="25">
        <v>7915</v>
      </c>
      <c r="Q32" s="25"/>
      <c r="R32" s="28"/>
      <c r="S32" s="28">
        <f t="shared" si="0"/>
        <v>554.05</v>
      </c>
      <c r="T32" s="29">
        <f t="shared" si="2"/>
        <v>9423.62</v>
      </c>
      <c r="U32" s="1">
        <v>50</v>
      </c>
      <c r="V32" s="1">
        <f t="shared" si="3"/>
        <v>3000</v>
      </c>
      <c r="W32" s="30">
        <v>911</v>
      </c>
      <c r="X32" s="1">
        <f t="shared" si="4"/>
        <v>160065.44</v>
      </c>
    </row>
    <row r="33" s="1" customFormat="1" ht="15" customHeight="1" spans="1:24">
      <c r="A33" s="12">
        <v>31</v>
      </c>
      <c r="B33" s="13"/>
      <c r="C33" s="12" t="s">
        <v>230</v>
      </c>
      <c r="D33" s="12"/>
      <c r="E33" s="14" t="s">
        <v>231</v>
      </c>
      <c r="F33" s="15">
        <v>9205</v>
      </c>
      <c r="G33" s="15"/>
      <c r="H33" s="15">
        <v>9205</v>
      </c>
      <c r="I33" s="15">
        <v>9205</v>
      </c>
      <c r="J33" s="15">
        <f t="shared" si="5"/>
        <v>1472.8</v>
      </c>
      <c r="K33" s="15"/>
      <c r="L33" s="15">
        <v>46.03</v>
      </c>
      <c r="M33" s="15">
        <v>59.83</v>
      </c>
      <c r="N33" s="15"/>
      <c r="O33" s="24">
        <f t="shared" si="1"/>
        <v>1578.66</v>
      </c>
      <c r="P33" s="25">
        <v>13571</v>
      </c>
      <c r="Q33" s="25"/>
      <c r="R33" s="28"/>
      <c r="S33" s="28">
        <f t="shared" si="0"/>
        <v>949.97</v>
      </c>
      <c r="T33" s="29">
        <f t="shared" si="2"/>
        <v>16099.63</v>
      </c>
      <c r="U33" s="1">
        <v>50</v>
      </c>
      <c r="V33" s="1">
        <f t="shared" si="3"/>
        <v>3000</v>
      </c>
      <c r="W33" s="30">
        <v>1611</v>
      </c>
      <c r="X33" s="1">
        <f t="shared" si="4"/>
        <v>248577.56</v>
      </c>
    </row>
    <row r="34" s="1" customFormat="1" ht="15" customHeight="1" spans="1:24">
      <c r="A34" s="12">
        <v>32</v>
      </c>
      <c r="B34" s="13"/>
      <c r="C34" s="12" t="s">
        <v>232</v>
      </c>
      <c r="D34" s="12"/>
      <c r="E34" s="14" t="s">
        <v>233</v>
      </c>
      <c r="F34" s="15">
        <v>5566</v>
      </c>
      <c r="G34" s="15"/>
      <c r="H34" s="15">
        <v>5566</v>
      </c>
      <c r="I34" s="15">
        <v>5566</v>
      </c>
      <c r="J34" s="15">
        <f t="shared" si="5"/>
        <v>890.56</v>
      </c>
      <c r="K34" s="15"/>
      <c r="L34" s="15">
        <v>27.83</v>
      </c>
      <c r="M34" s="15">
        <v>36.18</v>
      </c>
      <c r="N34" s="15"/>
      <c r="O34" s="24">
        <f t="shared" si="1"/>
        <v>954.57</v>
      </c>
      <c r="P34" s="25">
        <v>7898</v>
      </c>
      <c r="Q34" s="25"/>
      <c r="R34" s="28"/>
      <c r="S34" s="28">
        <f t="shared" si="0"/>
        <v>552.86</v>
      </c>
      <c r="T34" s="29">
        <f t="shared" si="2"/>
        <v>9405.43</v>
      </c>
      <c r="U34" s="1">
        <v>50</v>
      </c>
      <c r="V34" s="1">
        <f t="shared" si="3"/>
        <v>3000</v>
      </c>
      <c r="W34" s="30">
        <v>921</v>
      </c>
      <c r="X34" s="1">
        <f t="shared" si="4"/>
        <v>159967.16</v>
      </c>
    </row>
    <row r="35" s="1" customFormat="1" ht="15" customHeight="1" spans="1:24">
      <c r="A35" s="12">
        <v>33</v>
      </c>
      <c r="B35" s="13"/>
      <c r="C35" s="12" t="s">
        <v>234</v>
      </c>
      <c r="D35" s="12"/>
      <c r="E35" s="14" t="s">
        <v>235</v>
      </c>
      <c r="F35" s="15">
        <v>5566</v>
      </c>
      <c r="G35" s="15"/>
      <c r="H35" s="15">
        <v>5566</v>
      </c>
      <c r="I35" s="15">
        <v>5566</v>
      </c>
      <c r="J35" s="15">
        <f t="shared" si="5"/>
        <v>890.56</v>
      </c>
      <c r="K35" s="15"/>
      <c r="L35" s="15">
        <v>27.83</v>
      </c>
      <c r="M35" s="15">
        <v>36.18</v>
      </c>
      <c r="N35" s="15"/>
      <c r="O35" s="24">
        <f t="shared" si="1"/>
        <v>954.57</v>
      </c>
      <c r="P35" s="25">
        <v>7863</v>
      </c>
      <c r="Q35" s="25"/>
      <c r="R35" s="28"/>
      <c r="S35" s="28">
        <f t="shared" si="0"/>
        <v>550.41</v>
      </c>
      <c r="T35" s="29">
        <f t="shared" si="2"/>
        <v>9367.98</v>
      </c>
      <c r="U35" s="1">
        <v>50</v>
      </c>
      <c r="V35" s="1">
        <f t="shared" si="3"/>
        <v>3000</v>
      </c>
      <c r="W35" s="30">
        <v>929</v>
      </c>
      <c r="X35" s="1">
        <f t="shared" si="4"/>
        <v>159613.76</v>
      </c>
    </row>
    <row r="36" s="1" customFormat="1" ht="15" customHeight="1" spans="1:24">
      <c r="A36" s="12">
        <v>34</v>
      </c>
      <c r="B36" s="13"/>
      <c r="C36" s="12" t="s">
        <v>236</v>
      </c>
      <c r="D36" s="12"/>
      <c r="E36" s="14" t="s">
        <v>237</v>
      </c>
      <c r="F36" s="15">
        <v>18280</v>
      </c>
      <c r="G36" s="15"/>
      <c r="H36" s="15">
        <v>18280</v>
      </c>
      <c r="I36" s="15">
        <v>18280</v>
      </c>
      <c r="J36" s="15">
        <f t="shared" si="5"/>
        <v>2924.8</v>
      </c>
      <c r="K36" s="15"/>
      <c r="L36" s="15">
        <v>91.4</v>
      </c>
      <c r="M36" s="15">
        <v>118.82</v>
      </c>
      <c r="N36" s="15"/>
      <c r="O36" s="24">
        <f t="shared" si="1"/>
        <v>3135.02</v>
      </c>
      <c r="P36" s="25">
        <v>20253</v>
      </c>
      <c r="Q36" s="25"/>
      <c r="R36" s="28"/>
      <c r="S36" s="28">
        <f t="shared" si="0"/>
        <v>1417.71</v>
      </c>
      <c r="T36" s="29">
        <f t="shared" si="2"/>
        <v>24805.73</v>
      </c>
      <c r="U36" s="1">
        <v>50</v>
      </c>
      <c r="V36" s="1">
        <f t="shared" si="3"/>
        <v>3000</v>
      </c>
      <c r="W36" s="30">
        <v>2453</v>
      </c>
      <c r="X36" s="1">
        <f t="shared" si="4"/>
        <v>363154.76</v>
      </c>
    </row>
    <row r="37" s="1" customFormat="1" ht="15" customHeight="1" spans="1:24">
      <c r="A37" s="12">
        <v>35</v>
      </c>
      <c r="B37" s="13"/>
      <c r="C37" s="12" t="s">
        <v>238</v>
      </c>
      <c r="D37" s="12"/>
      <c r="E37" s="14" t="s">
        <v>239</v>
      </c>
      <c r="F37" s="15">
        <v>10761</v>
      </c>
      <c r="G37" s="15"/>
      <c r="H37" s="15">
        <v>10761</v>
      </c>
      <c r="I37" s="15">
        <v>10761</v>
      </c>
      <c r="J37" s="15">
        <f t="shared" si="5"/>
        <v>1721.76</v>
      </c>
      <c r="K37" s="15"/>
      <c r="L37" s="15">
        <v>53.81</v>
      </c>
      <c r="M37" s="15">
        <v>69.95</v>
      </c>
      <c r="N37" s="15"/>
      <c r="O37" s="24">
        <f t="shared" si="1"/>
        <v>1845.52</v>
      </c>
      <c r="P37" s="25">
        <v>13419</v>
      </c>
      <c r="Q37" s="25"/>
      <c r="R37" s="28"/>
      <c r="S37" s="28">
        <f t="shared" si="0"/>
        <v>939.33</v>
      </c>
      <c r="T37" s="29">
        <f t="shared" si="2"/>
        <v>16203.85</v>
      </c>
      <c r="U37" s="1">
        <v>50</v>
      </c>
      <c r="V37" s="1">
        <f t="shared" si="3"/>
        <v>3000</v>
      </c>
      <c r="W37" s="30">
        <v>1391</v>
      </c>
      <c r="X37" s="1">
        <f t="shared" si="4"/>
        <v>247188.2</v>
      </c>
    </row>
    <row r="38" s="1" customFormat="1" ht="15" customHeight="1" spans="1:24">
      <c r="A38" s="12">
        <v>36</v>
      </c>
      <c r="B38" s="13"/>
      <c r="C38" s="12" t="s">
        <v>240</v>
      </c>
      <c r="D38" s="12"/>
      <c r="E38" s="14" t="s">
        <v>241</v>
      </c>
      <c r="F38" s="15">
        <v>7653</v>
      </c>
      <c r="G38" s="15"/>
      <c r="H38" s="15">
        <v>7653</v>
      </c>
      <c r="I38" s="15">
        <v>7653</v>
      </c>
      <c r="J38" s="15">
        <f t="shared" si="5"/>
        <v>1224.48</v>
      </c>
      <c r="K38" s="15"/>
      <c r="L38" s="15">
        <v>38.27</v>
      </c>
      <c r="M38" s="15">
        <v>49.74</v>
      </c>
      <c r="N38" s="15"/>
      <c r="O38" s="24">
        <f t="shared" si="1"/>
        <v>1312.49</v>
      </c>
      <c r="P38" s="25">
        <v>17988</v>
      </c>
      <c r="Q38" s="25"/>
      <c r="R38" s="28"/>
      <c r="S38" s="28">
        <f t="shared" si="0"/>
        <v>1259.16</v>
      </c>
      <c r="T38" s="29">
        <f t="shared" si="2"/>
        <v>20559.65</v>
      </c>
      <c r="U38" s="1">
        <v>50</v>
      </c>
      <c r="V38" s="1">
        <f t="shared" si="3"/>
        <v>3000</v>
      </c>
      <c r="W38" s="30">
        <v>2453</v>
      </c>
      <c r="X38" s="1">
        <f t="shared" si="4"/>
        <v>312201.8</v>
      </c>
    </row>
    <row r="39" s="1" customFormat="1" ht="15" customHeight="1" spans="1:24">
      <c r="A39" s="12">
        <v>37</v>
      </c>
      <c r="B39" s="13"/>
      <c r="C39" s="12" t="s">
        <v>242</v>
      </c>
      <c r="D39" s="12"/>
      <c r="E39" s="14" t="s">
        <v>243</v>
      </c>
      <c r="F39" s="15">
        <v>19032</v>
      </c>
      <c r="G39" s="15"/>
      <c r="H39" s="15">
        <v>19032</v>
      </c>
      <c r="I39" s="15">
        <v>19032</v>
      </c>
      <c r="J39" s="15">
        <f t="shared" si="5"/>
        <v>3045.12</v>
      </c>
      <c r="K39" s="15"/>
      <c r="L39" s="15">
        <v>95.16</v>
      </c>
      <c r="M39" s="15">
        <v>123.71</v>
      </c>
      <c r="N39" s="15"/>
      <c r="O39" s="24">
        <f t="shared" si="1"/>
        <v>3263.99</v>
      </c>
      <c r="P39" s="25">
        <v>20253</v>
      </c>
      <c r="Q39" s="25"/>
      <c r="R39" s="28"/>
      <c r="S39" s="28">
        <f t="shared" si="0"/>
        <v>1417.71</v>
      </c>
      <c r="T39" s="29">
        <f t="shared" si="2"/>
        <v>24934.7</v>
      </c>
      <c r="U39" s="1">
        <v>50</v>
      </c>
      <c r="V39" s="1">
        <f t="shared" si="3"/>
        <v>3000</v>
      </c>
      <c r="W39" s="30">
        <v>1684</v>
      </c>
      <c r="X39" s="1">
        <f t="shared" si="4"/>
        <v>355474.4</v>
      </c>
    </row>
    <row r="40" s="1" customFormat="1" ht="15" customHeight="1" spans="1:24">
      <c r="A40" s="12">
        <v>38</v>
      </c>
      <c r="B40" s="13"/>
      <c r="C40" s="12" t="s">
        <v>244</v>
      </c>
      <c r="D40" s="12"/>
      <c r="E40" s="14" t="s">
        <v>245</v>
      </c>
      <c r="F40" s="15">
        <v>9680</v>
      </c>
      <c r="G40" s="15"/>
      <c r="H40" s="15">
        <v>9680</v>
      </c>
      <c r="I40" s="15">
        <v>9680</v>
      </c>
      <c r="J40" s="15">
        <f t="shared" si="5"/>
        <v>1548.8</v>
      </c>
      <c r="K40" s="15"/>
      <c r="L40" s="15">
        <v>48.4</v>
      </c>
      <c r="M40" s="15">
        <v>62.92</v>
      </c>
      <c r="N40" s="15"/>
      <c r="O40" s="24">
        <f t="shared" si="1"/>
        <v>1660.12</v>
      </c>
      <c r="P40" s="25">
        <v>20253</v>
      </c>
      <c r="Q40" s="25"/>
      <c r="R40" s="28"/>
      <c r="S40" s="28">
        <f t="shared" si="0"/>
        <v>1417.71</v>
      </c>
      <c r="T40" s="29">
        <f t="shared" si="2"/>
        <v>23330.83</v>
      </c>
      <c r="U40" s="1">
        <v>50</v>
      </c>
      <c r="V40" s="1">
        <f t="shared" si="3"/>
        <v>3000</v>
      </c>
      <c r="W40" s="30">
        <v>1538</v>
      </c>
      <c r="X40" s="1">
        <f t="shared" si="4"/>
        <v>334475.96</v>
      </c>
    </row>
    <row r="41" s="1" customFormat="1" ht="15" customHeight="1" spans="1:24">
      <c r="A41" s="12">
        <v>39</v>
      </c>
      <c r="B41" s="13"/>
      <c r="C41" s="12" t="s">
        <v>246</v>
      </c>
      <c r="D41" s="12"/>
      <c r="E41" s="14" t="s">
        <v>247</v>
      </c>
      <c r="F41" s="15">
        <v>9680</v>
      </c>
      <c r="G41" s="15"/>
      <c r="H41" s="15">
        <v>9680</v>
      </c>
      <c r="I41" s="15">
        <v>9680</v>
      </c>
      <c r="J41" s="15">
        <f t="shared" si="5"/>
        <v>1548.8</v>
      </c>
      <c r="K41" s="15"/>
      <c r="L41" s="15">
        <v>48.4</v>
      </c>
      <c r="M41" s="15">
        <v>62.92</v>
      </c>
      <c r="N41" s="15"/>
      <c r="O41" s="24">
        <f t="shared" si="1"/>
        <v>1660.12</v>
      </c>
      <c r="P41" s="25">
        <v>13620</v>
      </c>
      <c r="Q41" s="25"/>
      <c r="R41" s="28"/>
      <c r="S41" s="28">
        <f t="shared" si="0"/>
        <v>953.4</v>
      </c>
      <c r="T41" s="29">
        <f t="shared" si="2"/>
        <v>16233.52</v>
      </c>
      <c r="U41" s="1">
        <v>50</v>
      </c>
      <c r="V41" s="1">
        <f t="shared" si="3"/>
        <v>3000</v>
      </c>
      <c r="W41" s="30">
        <v>934</v>
      </c>
      <c r="X41" s="1">
        <f t="shared" si="4"/>
        <v>242060.24</v>
      </c>
    </row>
    <row r="42" s="1" customFormat="1" ht="15" customHeight="1" spans="1:24">
      <c r="A42" s="12">
        <v>40</v>
      </c>
      <c r="B42" s="13"/>
      <c r="C42" s="12" t="s">
        <v>248</v>
      </c>
      <c r="D42" s="12"/>
      <c r="E42" s="14" t="s">
        <v>249</v>
      </c>
      <c r="F42" s="15">
        <v>5566</v>
      </c>
      <c r="G42" s="15"/>
      <c r="H42" s="15">
        <v>5566</v>
      </c>
      <c r="I42" s="15">
        <v>5566</v>
      </c>
      <c r="J42" s="15">
        <f t="shared" si="5"/>
        <v>890.56</v>
      </c>
      <c r="K42" s="15"/>
      <c r="L42" s="15">
        <v>27.83</v>
      </c>
      <c r="M42" s="15">
        <v>36.18</v>
      </c>
      <c r="N42" s="15"/>
      <c r="O42" s="24">
        <f t="shared" si="1"/>
        <v>954.57</v>
      </c>
      <c r="P42" s="25">
        <v>8356</v>
      </c>
      <c r="Q42" s="25"/>
      <c r="R42" s="28"/>
      <c r="S42" s="28">
        <f t="shared" si="0"/>
        <v>584.92</v>
      </c>
      <c r="T42" s="29">
        <f t="shared" si="2"/>
        <v>9895.49</v>
      </c>
      <c r="U42" s="1">
        <v>50</v>
      </c>
      <c r="V42" s="1">
        <f t="shared" si="3"/>
        <v>3000</v>
      </c>
      <c r="W42" s="30">
        <v>931</v>
      </c>
      <c r="X42" s="1">
        <f t="shared" si="4"/>
        <v>165967.88</v>
      </c>
    </row>
    <row r="43" s="1" customFormat="1" ht="15" customHeight="1" spans="1:24">
      <c r="A43" s="12">
        <v>41</v>
      </c>
      <c r="B43" s="13"/>
      <c r="C43" s="12" t="s">
        <v>250</v>
      </c>
      <c r="D43" s="12"/>
      <c r="E43" s="14" t="s">
        <v>251</v>
      </c>
      <c r="F43" s="15">
        <v>5566</v>
      </c>
      <c r="G43" s="15"/>
      <c r="H43" s="15">
        <v>5566</v>
      </c>
      <c r="I43" s="15">
        <v>5566</v>
      </c>
      <c r="J43" s="15">
        <f t="shared" si="5"/>
        <v>890.56</v>
      </c>
      <c r="K43" s="15"/>
      <c r="L43" s="15">
        <v>27.83</v>
      </c>
      <c r="M43" s="15">
        <v>36.18</v>
      </c>
      <c r="N43" s="15"/>
      <c r="O43" s="24">
        <f t="shared" si="1"/>
        <v>954.57</v>
      </c>
      <c r="P43" s="25">
        <v>8155</v>
      </c>
      <c r="Q43" s="25"/>
      <c r="R43" s="28"/>
      <c r="S43" s="28">
        <f t="shared" si="0"/>
        <v>570.85</v>
      </c>
      <c r="T43" s="29">
        <f t="shared" si="2"/>
        <v>9680.42</v>
      </c>
      <c r="U43" s="1">
        <v>50</v>
      </c>
      <c r="V43" s="1">
        <f t="shared" si="3"/>
        <v>3000</v>
      </c>
      <c r="W43" s="30">
        <v>1308</v>
      </c>
      <c r="X43" s="1">
        <f t="shared" si="4"/>
        <v>167911.04</v>
      </c>
    </row>
    <row r="44" s="1" customFormat="1" ht="15" customHeight="1" spans="1:24">
      <c r="A44" s="12">
        <v>42</v>
      </c>
      <c r="B44" s="13"/>
      <c r="C44" s="12" t="s">
        <v>252</v>
      </c>
      <c r="D44" s="12"/>
      <c r="E44" s="14" t="s">
        <v>253</v>
      </c>
      <c r="F44" s="15">
        <v>7474</v>
      </c>
      <c r="G44" s="15"/>
      <c r="H44" s="15">
        <v>7474</v>
      </c>
      <c r="I44" s="15">
        <v>7474</v>
      </c>
      <c r="J44" s="15">
        <f t="shared" si="5"/>
        <v>1195.84</v>
      </c>
      <c r="K44" s="15"/>
      <c r="L44" s="15">
        <v>37.37</v>
      </c>
      <c r="M44" s="15">
        <v>48.58</v>
      </c>
      <c r="N44" s="15"/>
      <c r="O44" s="24">
        <f t="shared" si="1"/>
        <v>1281.79</v>
      </c>
      <c r="P44" s="25">
        <v>10683</v>
      </c>
      <c r="Q44" s="25"/>
      <c r="R44" s="28"/>
      <c r="S44" s="28">
        <f t="shared" si="0"/>
        <v>747.81</v>
      </c>
      <c r="T44" s="29">
        <f t="shared" si="2"/>
        <v>12712.6</v>
      </c>
      <c r="U44" s="1">
        <v>50</v>
      </c>
      <c r="V44" s="1">
        <f t="shared" si="3"/>
        <v>3000</v>
      </c>
      <c r="W44" s="30">
        <v>2305</v>
      </c>
      <c r="X44" s="1">
        <f t="shared" si="4"/>
        <v>216261.2</v>
      </c>
    </row>
    <row r="45" s="1" customFormat="1" ht="15" customHeight="1" spans="1:24">
      <c r="A45" s="12">
        <v>43</v>
      </c>
      <c r="B45" s="13"/>
      <c r="C45" s="12" t="s">
        <v>254</v>
      </c>
      <c r="D45" s="12"/>
      <c r="E45" s="14" t="s">
        <v>255</v>
      </c>
      <c r="F45" s="15">
        <v>13173</v>
      </c>
      <c r="G45" s="15"/>
      <c r="H45" s="15">
        <v>13173</v>
      </c>
      <c r="I45" s="15">
        <v>13173</v>
      </c>
      <c r="J45" s="15">
        <f t="shared" si="5"/>
        <v>2107.68</v>
      </c>
      <c r="K45" s="15"/>
      <c r="L45" s="15">
        <v>65.87</v>
      </c>
      <c r="M45" s="15">
        <v>85.62</v>
      </c>
      <c r="N45" s="15"/>
      <c r="O45" s="24">
        <f t="shared" si="1"/>
        <v>2259.17</v>
      </c>
      <c r="P45" s="25">
        <v>20253</v>
      </c>
      <c r="Q45" s="25"/>
      <c r="R45" s="28"/>
      <c r="S45" s="28">
        <f t="shared" si="0"/>
        <v>1417.71</v>
      </c>
      <c r="T45" s="29">
        <f t="shared" si="2"/>
        <v>23929.88</v>
      </c>
      <c r="U45" s="1">
        <v>50</v>
      </c>
      <c r="V45" s="1">
        <f t="shared" si="3"/>
        <v>3000</v>
      </c>
      <c r="W45" s="30">
        <v>1098</v>
      </c>
      <c r="X45" s="1">
        <f t="shared" si="4"/>
        <v>336384.56</v>
      </c>
    </row>
    <row r="46" s="1" customFormat="1" ht="15" customHeight="1" spans="1:24">
      <c r="A46" s="12">
        <v>44</v>
      </c>
      <c r="B46" s="13"/>
      <c r="C46" s="12" t="s">
        <v>256</v>
      </c>
      <c r="D46" s="12"/>
      <c r="E46" s="14" t="s">
        <v>257</v>
      </c>
      <c r="F46" s="15">
        <v>6276</v>
      </c>
      <c r="G46" s="15"/>
      <c r="H46" s="15">
        <v>6276</v>
      </c>
      <c r="I46" s="15">
        <v>6276</v>
      </c>
      <c r="J46" s="15">
        <f t="shared" si="5"/>
        <v>1004.16</v>
      </c>
      <c r="K46" s="15"/>
      <c r="L46" s="15">
        <v>31.38</v>
      </c>
      <c r="M46" s="15">
        <v>40.79</v>
      </c>
      <c r="N46" s="15"/>
      <c r="O46" s="24">
        <f t="shared" si="1"/>
        <v>1076.33</v>
      </c>
      <c r="P46" s="25">
        <v>9855</v>
      </c>
      <c r="Q46" s="25"/>
      <c r="R46" s="28"/>
      <c r="S46" s="28">
        <f t="shared" si="0"/>
        <v>689.85</v>
      </c>
      <c r="T46" s="29">
        <f t="shared" si="2"/>
        <v>11621.18</v>
      </c>
      <c r="U46" s="1">
        <v>50</v>
      </c>
      <c r="V46" s="1">
        <f t="shared" si="3"/>
        <v>3000</v>
      </c>
      <c r="W46" s="30">
        <v>1112</v>
      </c>
      <c r="X46" s="1">
        <f t="shared" si="4"/>
        <v>188848.16</v>
      </c>
    </row>
    <row r="47" s="1" customFormat="1" ht="15" customHeight="1" spans="1:24">
      <c r="A47" s="12">
        <v>45</v>
      </c>
      <c r="B47" s="13"/>
      <c r="C47" s="12" t="s">
        <v>258</v>
      </c>
      <c r="D47" s="12"/>
      <c r="E47" s="14" t="s">
        <v>259</v>
      </c>
      <c r="F47" s="15">
        <v>6355</v>
      </c>
      <c r="G47" s="15"/>
      <c r="H47" s="15">
        <v>6355</v>
      </c>
      <c r="I47" s="15">
        <v>6355</v>
      </c>
      <c r="J47" s="15">
        <f t="shared" si="5"/>
        <v>1016.8</v>
      </c>
      <c r="K47" s="15"/>
      <c r="L47" s="15">
        <v>31.78</v>
      </c>
      <c r="M47" s="15">
        <v>41.31</v>
      </c>
      <c r="N47" s="15"/>
      <c r="O47" s="24">
        <f t="shared" si="1"/>
        <v>1089.89</v>
      </c>
      <c r="P47" s="25">
        <v>9513</v>
      </c>
      <c r="Q47" s="25"/>
      <c r="R47" s="28"/>
      <c r="S47" s="28">
        <f t="shared" si="0"/>
        <v>665.91</v>
      </c>
      <c r="T47" s="29">
        <f t="shared" si="2"/>
        <v>11268.8</v>
      </c>
      <c r="U47" s="1">
        <v>50</v>
      </c>
      <c r="V47" s="1">
        <f t="shared" si="3"/>
        <v>3000</v>
      </c>
      <c r="W47" s="30">
        <v>984</v>
      </c>
      <c r="X47" s="1">
        <f t="shared" si="4"/>
        <v>183083.6</v>
      </c>
    </row>
    <row r="48" s="1" customFormat="1" ht="15" customHeight="1" spans="1:24">
      <c r="A48" s="12">
        <v>46</v>
      </c>
      <c r="B48" s="13"/>
      <c r="C48" s="12" t="s">
        <v>260</v>
      </c>
      <c r="D48" s="12"/>
      <c r="E48" s="14" t="s">
        <v>261</v>
      </c>
      <c r="F48" s="15">
        <v>5623</v>
      </c>
      <c r="G48" s="15"/>
      <c r="H48" s="15">
        <v>5623</v>
      </c>
      <c r="I48" s="15">
        <v>5623</v>
      </c>
      <c r="J48" s="15">
        <f t="shared" si="5"/>
        <v>899.68</v>
      </c>
      <c r="K48" s="15"/>
      <c r="L48" s="15">
        <v>28.12</v>
      </c>
      <c r="M48" s="15">
        <v>36.55</v>
      </c>
      <c r="N48" s="15"/>
      <c r="O48" s="24">
        <f t="shared" si="1"/>
        <v>964.35</v>
      </c>
      <c r="P48" s="25">
        <v>8634</v>
      </c>
      <c r="Q48" s="25"/>
      <c r="R48" s="28"/>
      <c r="S48" s="28">
        <f t="shared" si="0"/>
        <v>604.38</v>
      </c>
      <c r="T48" s="29">
        <f t="shared" si="2"/>
        <v>10202.73</v>
      </c>
      <c r="U48" s="1">
        <v>50</v>
      </c>
      <c r="V48" s="1">
        <f t="shared" si="3"/>
        <v>3000</v>
      </c>
      <c r="W48" s="30">
        <v>2453</v>
      </c>
      <c r="X48" s="1">
        <f t="shared" si="4"/>
        <v>187918.76</v>
      </c>
    </row>
    <row r="49" s="1" customFormat="1" ht="15" customHeight="1" spans="1:24">
      <c r="A49" s="12">
        <v>47</v>
      </c>
      <c r="B49" s="13"/>
      <c r="C49" s="12" t="s">
        <v>262</v>
      </c>
      <c r="D49" s="12"/>
      <c r="E49" s="14" t="s">
        <v>263</v>
      </c>
      <c r="F49" s="15">
        <v>7196</v>
      </c>
      <c r="G49" s="15"/>
      <c r="H49" s="15">
        <v>7196</v>
      </c>
      <c r="I49" s="15">
        <v>7196</v>
      </c>
      <c r="J49" s="15">
        <f t="shared" si="5"/>
        <v>1151.36</v>
      </c>
      <c r="K49" s="15"/>
      <c r="L49" s="15">
        <v>35.98</v>
      </c>
      <c r="M49" s="15">
        <v>46.77</v>
      </c>
      <c r="N49" s="15"/>
      <c r="O49" s="24">
        <f t="shared" si="1"/>
        <v>1234.11</v>
      </c>
      <c r="P49" s="25">
        <v>12038</v>
      </c>
      <c r="Q49" s="25"/>
      <c r="R49" s="28"/>
      <c r="S49" s="28">
        <f t="shared" si="0"/>
        <v>842.66</v>
      </c>
      <c r="T49" s="29">
        <f t="shared" si="2"/>
        <v>14114.77</v>
      </c>
      <c r="U49" s="1">
        <v>50</v>
      </c>
      <c r="V49" s="1">
        <f t="shared" si="3"/>
        <v>3000</v>
      </c>
      <c r="W49" s="30">
        <v>1259</v>
      </c>
      <c r="X49" s="1">
        <f t="shared" si="4"/>
        <v>220535.24</v>
      </c>
    </row>
    <row r="50" s="1" customFormat="1" ht="15" customHeight="1" spans="1:24">
      <c r="A50" s="12">
        <v>48</v>
      </c>
      <c r="B50" s="13"/>
      <c r="C50" s="12" t="s">
        <v>264</v>
      </c>
      <c r="D50" s="12"/>
      <c r="E50" s="14" t="s">
        <v>265</v>
      </c>
      <c r="F50" s="15">
        <v>5566</v>
      </c>
      <c r="G50" s="15"/>
      <c r="H50" s="15">
        <v>5566</v>
      </c>
      <c r="I50" s="15">
        <v>5566</v>
      </c>
      <c r="J50" s="15">
        <f t="shared" si="5"/>
        <v>890.56</v>
      </c>
      <c r="K50" s="15"/>
      <c r="L50" s="15">
        <v>27.83</v>
      </c>
      <c r="M50" s="15">
        <v>36.18</v>
      </c>
      <c r="N50" s="15"/>
      <c r="O50" s="24">
        <f t="shared" si="1"/>
        <v>954.57</v>
      </c>
      <c r="P50" s="25">
        <v>7916</v>
      </c>
      <c r="Q50" s="25"/>
      <c r="R50" s="28"/>
      <c r="S50" s="28">
        <f t="shared" si="0"/>
        <v>554.12</v>
      </c>
      <c r="T50" s="29">
        <f t="shared" si="2"/>
        <v>9424.69</v>
      </c>
      <c r="U50" s="1">
        <v>50</v>
      </c>
      <c r="V50" s="1">
        <f t="shared" si="3"/>
        <v>3000</v>
      </c>
      <c r="W50" s="30">
        <v>936</v>
      </c>
      <c r="X50" s="1">
        <f t="shared" si="4"/>
        <v>160378.28</v>
      </c>
    </row>
    <row r="51" s="1" customFormat="1" ht="15" customHeight="1" spans="1:24">
      <c r="A51" s="12">
        <v>49</v>
      </c>
      <c r="B51" s="13"/>
      <c r="C51" s="12" t="s">
        <v>266</v>
      </c>
      <c r="D51" s="12"/>
      <c r="E51" s="14" t="s">
        <v>267</v>
      </c>
      <c r="F51" s="15">
        <v>14762</v>
      </c>
      <c r="G51" s="15"/>
      <c r="H51" s="15">
        <v>14762</v>
      </c>
      <c r="I51" s="15">
        <v>14762</v>
      </c>
      <c r="J51" s="15">
        <f t="shared" si="5"/>
        <v>2361.92</v>
      </c>
      <c r="K51" s="15"/>
      <c r="L51" s="15">
        <v>73.81</v>
      </c>
      <c r="M51" s="15">
        <v>95.95</v>
      </c>
      <c r="N51" s="15"/>
      <c r="O51" s="24">
        <f t="shared" si="1"/>
        <v>2531.68</v>
      </c>
      <c r="P51" s="25">
        <v>19705</v>
      </c>
      <c r="Q51" s="25"/>
      <c r="R51" s="28"/>
      <c r="S51" s="28">
        <f t="shared" si="0"/>
        <v>1379.35</v>
      </c>
      <c r="T51" s="29">
        <f t="shared" si="2"/>
        <v>23616.03</v>
      </c>
      <c r="U51" s="1">
        <v>50</v>
      </c>
      <c r="V51" s="1">
        <f t="shared" si="3"/>
        <v>3000</v>
      </c>
      <c r="W51" s="30">
        <v>2234</v>
      </c>
      <c r="X51" s="1">
        <f t="shared" si="4"/>
        <v>346250.36</v>
      </c>
    </row>
    <row r="52" s="1" customFormat="1" ht="15" customHeight="1" spans="1:24">
      <c r="A52" s="12">
        <v>50</v>
      </c>
      <c r="B52" s="13"/>
      <c r="C52" s="12" t="s">
        <v>268</v>
      </c>
      <c r="D52" s="12"/>
      <c r="E52" s="14" t="s">
        <v>269</v>
      </c>
      <c r="F52" s="15">
        <v>5566</v>
      </c>
      <c r="G52" s="15"/>
      <c r="H52" s="15">
        <v>5566</v>
      </c>
      <c r="I52" s="15">
        <v>5566</v>
      </c>
      <c r="J52" s="15">
        <f t="shared" si="5"/>
        <v>890.56</v>
      </c>
      <c r="K52" s="15"/>
      <c r="L52" s="15">
        <v>27.83</v>
      </c>
      <c r="M52" s="15">
        <v>36.18</v>
      </c>
      <c r="N52" s="15"/>
      <c r="O52" s="24">
        <f t="shared" si="1"/>
        <v>954.57</v>
      </c>
      <c r="P52" s="25">
        <v>7613</v>
      </c>
      <c r="Q52" s="25"/>
      <c r="R52" s="28"/>
      <c r="S52" s="28">
        <f t="shared" si="0"/>
        <v>532.91</v>
      </c>
      <c r="T52" s="29">
        <f t="shared" si="2"/>
        <v>9100.48</v>
      </c>
      <c r="U52" s="1">
        <v>50</v>
      </c>
      <c r="V52" s="1">
        <f t="shared" si="3"/>
        <v>3000</v>
      </c>
      <c r="W52" s="30">
        <v>899</v>
      </c>
      <c r="X52" s="1">
        <f t="shared" si="4"/>
        <v>156043.76</v>
      </c>
    </row>
    <row r="53" s="1" customFormat="1" ht="15" customHeight="1" spans="1:24">
      <c r="A53" s="12">
        <v>51</v>
      </c>
      <c r="B53" s="13"/>
      <c r="C53" s="12" t="s">
        <v>270</v>
      </c>
      <c r="D53" s="12"/>
      <c r="E53" s="14" t="s">
        <v>271</v>
      </c>
      <c r="F53" s="15">
        <v>5566</v>
      </c>
      <c r="G53" s="15"/>
      <c r="H53" s="15">
        <v>5566</v>
      </c>
      <c r="I53" s="15">
        <v>5566</v>
      </c>
      <c r="J53" s="15">
        <f t="shared" si="5"/>
        <v>890.56</v>
      </c>
      <c r="K53" s="15"/>
      <c r="L53" s="15">
        <v>27.83</v>
      </c>
      <c r="M53" s="15">
        <v>36.18</v>
      </c>
      <c r="N53" s="15"/>
      <c r="O53" s="24">
        <f t="shared" si="1"/>
        <v>954.57</v>
      </c>
      <c r="P53" s="25">
        <v>8129</v>
      </c>
      <c r="Q53" s="25"/>
      <c r="R53" s="28"/>
      <c r="S53" s="28">
        <f t="shared" si="0"/>
        <v>569.03</v>
      </c>
      <c r="T53" s="29">
        <f t="shared" si="2"/>
        <v>9652.6</v>
      </c>
      <c r="U53" s="1">
        <v>50</v>
      </c>
      <c r="V53" s="1">
        <f t="shared" si="3"/>
        <v>3000</v>
      </c>
      <c r="W53" s="30">
        <v>935</v>
      </c>
      <c r="X53" s="1">
        <f t="shared" si="4"/>
        <v>163101.2</v>
      </c>
    </row>
    <row r="54" s="1" customFormat="1" ht="15" customHeight="1" spans="1:24">
      <c r="A54" s="12">
        <v>52</v>
      </c>
      <c r="B54" s="13"/>
      <c r="C54" s="12" t="s">
        <v>272</v>
      </c>
      <c r="D54" s="12"/>
      <c r="E54" s="14" t="s">
        <v>273</v>
      </c>
      <c r="F54" s="15">
        <v>7552</v>
      </c>
      <c r="G54" s="15"/>
      <c r="H54" s="15">
        <v>7552</v>
      </c>
      <c r="I54" s="15">
        <v>7552</v>
      </c>
      <c r="J54" s="15">
        <f t="shared" si="5"/>
        <v>1208.32</v>
      </c>
      <c r="K54" s="15"/>
      <c r="L54" s="15">
        <v>37.76</v>
      </c>
      <c r="M54" s="15">
        <v>49.09</v>
      </c>
      <c r="N54" s="15"/>
      <c r="O54" s="24">
        <f t="shared" si="1"/>
        <v>1295.17</v>
      </c>
      <c r="P54" s="25">
        <v>10788</v>
      </c>
      <c r="Q54" s="25"/>
      <c r="R54" s="28"/>
      <c r="S54" s="28">
        <f t="shared" si="0"/>
        <v>755.16</v>
      </c>
      <c r="T54" s="29">
        <f t="shared" si="2"/>
        <v>12838.33</v>
      </c>
      <c r="U54" s="1">
        <v>50</v>
      </c>
      <c r="V54" s="1">
        <f t="shared" si="3"/>
        <v>3000</v>
      </c>
      <c r="W54" s="30">
        <v>1322</v>
      </c>
      <c r="X54" s="1">
        <f t="shared" si="4"/>
        <v>205973.96</v>
      </c>
    </row>
    <row r="55" s="1" customFormat="1" ht="15" customHeight="1" spans="1:24">
      <c r="A55" s="12">
        <v>53</v>
      </c>
      <c r="B55" s="13"/>
      <c r="C55" s="12" t="s">
        <v>274</v>
      </c>
      <c r="D55" s="12"/>
      <c r="E55" s="14" t="s">
        <v>275</v>
      </c>
      <c r="F55" s="15">
        <v>5566</v>
      </c>
      <c r="G55" s="15"/>
      <c r="H55" s="15">
        <v>5566</v>
      </c>
      <c r="I55" s="15">
        <v>5566</v>
      </c>
      <c r="J55" s="15">
        <f t="shared" si="5"/>
        <v>890.56</v>
      </c>
      <c r="K55" s="15"/>
      <c r="L55" s="15">
        <v>27.83</v>
      </c>
      <c r="M55" s="15">
        <v>36.18</v>
      </c>
      <c r="N55" s="15"/>
      <c r="O55" s="24">
        <f t="shared" si="1"/>
        <v>954.57</v>
      </c>
      <c r="P55" s="25">
        <v>7680</v>
      </c>
      <c r="Q55" s="25"/>
      <c r="R55" s="28"/>
      <c r="S55" s="28">
        <f t="shared" si="0"/>
        <v>537.6</v>
      </c>
      <c r="T55" s="29">
        <f t="shared" si="2"/>
        <v>9172.17</v>
      </c>
      <c r="U55" s="1">
        <v>50</v>
      </c>
      <c r="V55" s="1">
        <f t="shared" si="3"/>
        <v>3000</v>
      </c>
      <c r="W55" s="30">
        <v>909</v>
      </c>
      <c r="X55" s="1">
        <f t="shared" si="4"/>
        <v>157024.04</v>
      </c>
    </row>
    <row r="56" s="1" customFormat="1" ht="15" customHeight="1" spans="1:24">
      <c r="A56" s="12">
        <v>54</v>
      </c>
      <c r="B56" s="13"/>
      <c r="C56" s="12" t="s">
        <v>276</v>
      </c>
      <c r="D56" s="12"/>
      <c r="E56" s="14" t="s">
        <v>277</v>
      </c>
      <c r="F56" s="15">
        <v>5566</v>
      </c>
      <c r="G56" s="15"/>
      <c r="H56" s="15">
        <v>5566</v>
      </c>
      <c r="I56" s="15">
        <v>5566</v>
      </c>
      <c r="J56" s="15">
        <f t="shared" si="5"/>
        <v>890.56</v>
      </c>
      <c r="K56" s="15"/>
      <c r="L56" s="15">
        <v>27.83</v>
      </c>
      <c r="M56" s="15">
        <v>36.18</v>
      </c>
      <c r="N56" s="15"/>
      <c r="O56" s="24">
        <f t="shared" si="1"/>
        <v>954.57</v>
      </c>
      <c r="P56" s="25">
        <v>8036</v>
      </c>
      <c r="Q56" s="25"/>
      <c r="R56" s="28"/>
      <c r="S56" s="28">
        <f t="shared" si="0"/>
        <v>562.52</v>
      </c>
      <c r="T56" s="29">
        <f t="shared" si="2"/>
        <v>9553.09</v>
      </c>
      <c r="U56" s="1">
        <v>50</v>
      </c>
      <c r="V56" s="1">
        <f t="shared" si="3"/>
        <v>3000</v>
      </c>
      <c r="W56" s="30">
        <v>939</v>
      </c>
      <c r="X56" s="1">
        <f t="shared" si="4"/>
        <v>161955.08</v>
      </c>
    </row>
    <row r="57" s="1" customFormat="1" ht="15" customHeight="1" spans="1:24">
      <c r="A57" s="12">
        <v>55</v>
      </c>
      <c r="B57" s="13"/>
      <c r="C57" s="12" t="s">
        <v>278</v>
      </c>
      <c r="D57" s="12"/>
      <c r="E57" s="14" t="s">
        <v>279</v>
      </c>
      <c r="F57" s="15">
        <v>5566</v>
      </c>
      <c r="G57" s="15"/>
      <c r="H57" s="15">
        <v>5566</v>
      </c>
      <c r="I57" s="15">
        <v>5566</v>
      </c>
      <c r="J57" s="15">
        <f t="shared" si="5"/>
        <v>890.56</v>
      </c>
      <c r="K57" s="15"/>
      <c r="L57" s="15">
        <v>27.83</v>
      </c>
      <c r="M57" s="15">
        <v>36.18</v>
      </c>
      <c r="N57" s="15"/>
      <c r="O57" s="24">
        <f t="shared" si="1"/>
        <v>954.57</v>
      </c>
      <c r="P57" s="25">
        <v>8411</v>
      </c>
      <c r="Q57" s="25"/>
      <c r="R57" s="28"/>
      <c r="S57" s="28">
        <f t="shared" si="0"/>
        <v>588.77</v>
      </c>
      <c r="T57" s="29">
        <f t="shared" si="2"/>
        <v>9954.34</v>
      </c>
      <c r="U57" s="1">
        <v>50</v>
      </c>
      <c r="V57" s="1">
        <f t="shared" si="3"/>
        <v>3000</v>
      </c>
      <c r="W57" s="30">
        <v>968</v>
      </c>
      <c r="X57" s="1">
        <f t="shared" si="4"/>
        <v>167118.08</v>
      </c>
    </row>
    <row r="58" s="1" customFormat="1" ht="15" customHeight="1" spans="1:24">
      <c r="A58" s="12">
        <v>56</v>
      </c>
      <c r="B58" s="13"/>
      <c r="C58" s="12" t="s">
        <v>280</v>
      </c>
      <c r="D58" s="12"/>
      <c r="E58" s="14" t="s">
        <v>281</v>
      </c>
      <c r="F58" s="15">
        <v>8956</v>
      </c>
      <c r="G58" s="15"/>
      <c r="H58" s="15">
        <v>8956</v>
      </c>
      <c r="I58" s="15">
        <v>8956</v>
      </c>
      <c r="J58" s="15">
        <f t="shared" si="5"/>
        <v>1432.96</v>
      </c>
      <c r="K58" s="15"/>
      <c r="L58" s="15">
        <v>44.78</v>
      </c>
      <c r="M58" s="15">
        <v>58.21</v>
      </c>
      <c r="N58" s="15"/>
      <c r="O58" s="24">
        <f t="shared" si="1"/>
        <v>1535.95</v>
      </c>
      <c r="P58" s="25">
        <v>14128</v>
      </c>
      <c r="Q58" s="25"/>
      <c r="R58" s="28"/>
      <c r="S58" s="28">
        <f t="shared" si="0"/>
        <v>988.96</v>
      </c>
      <c r="T58" s="29">
        <f t="shared" si="2"/>
        <v>16652.91</v>
      </c>
      <c r="U58" s="1">
        <v>50</v>
      </c>
      <c r="V58" s="1">
        <f t="shared" si="3"/>
        <v>3000</v>
      </c>
      <c r="W58" s="30">
        <v>1567</v>
      </c>
      <c r="X58" s="1">
        <f t="shared" si="4"/>
        <v>254688.92</v>
      </c>
    </row>
    <row r="59" s="1" customFormat="1" ht="15" customHeight="1" spans="1:24">
      <c r="A59" s="12">
        <v>57</v>
      </c>
      <c r="B59" s="13"/>
      <c r="C59" s="12" t="s">
        <v>282</v>
      </c>
      <c r="D59" s="12"/>
      <c r="E59" s="14" t="s">
        <v>283</v>
      </c>
      <c r="F59" s="15">
        <v>5566</v>
      </c>
      <c r="G59" s="15"/>
      <c r="H59" s="15">
        <v>5566</v>
      </c>
      <c r="I59" s="15">
        <v>5566</v>
      </c>
      <c r="J59" s="15">
        <f t="shared" si="5"/>
        <v>890.56</v>
      </c>
      <c r="K59" s="15"/>
      <c r="L59" s="15">
        <v>27.83</v>
      </c>
      <c r="M59" s="15">
        <v>36.18</v>
      </c>
      <c r="N59" s="15"/>
      <c r="O59" s="24">
        <f t="shared" si="1"/>
        <v>954.57</v>
      </c>
      <c r="P59" s="25">
        <v>7732</v>
      </c>
      <c r="Q59" s="25"/>
      <c r="R59" s="28"/>
      <c r="S59" s="28">
        <f t="shared" si="0"/>
        <v>541.24</v>
      </c>
      <c r="T59" s="29">
        <f t="shared" si="2"/>
        <v>9227.81</v>
      </c>
      <c r="U59" s="1">
        <v>50</v>
      </c>
      <c r="V59" s="1">
        <f t="shared" si="3"/>
        <v>3000</v>
      </c>
      <c r="W59" s="30">
        <v>913</v>
      </c>
      <c r="X59" s="1">
        <f t="shared" si="4"/>
        <v>157739.72</v>
      </c>
    </row>
    <row r="60" s="1" customFormat="1" ht="15" customHeight="1" spans="1:24">
      <c r="A60" s="12">
        <v>58</v>
      </c>
      <c r="B60" s="13"/>
      <c r="C60" s="12" t="s">
        <v>284</v>
      </c>
      <c r="D60" s="12"/>
      <c r="E60" s="14" t="s">
        <v>285</v>
      </c>
      <c r="F60" s="15">
        <v>5566</v>
      </c>
      <c r="G60" s="15"/>
      <c r="H60" s="15">
        <v>5566</v>
      </c>
      <c r="I60" s="15">
        <v>5566</v>
      </c>
      <c r="J60" s="15">
        <f t="shared" si="5"/>
        <v>890.56</v>
      </c>
      <c r="K60" s="15"/>
      <c r="L60" s="15">
        <v>27.83</v>
      </c>
      <c r="M60" s="15">
        <v>36.18</v>
      </c>
      <c r="N60" s="15"/>
      <c r="O60" s="24">
        <f t="shared" si="1"/>
        <v>954.57</v>
      </c>
      <c r="P60" s="25">
        <v>7824</v>
      </c>
      <c r="Q60" s="25"/>
      <c r="R60" s="28"/>
      <c r="S60" s="28">
        <f t="shared" si="0"/>
        <v>547.68</v>
      </c>
      <c r="T60" s="29">
        <f t="shared" si="2"/>
        <v>9326.25</v>
      </c>
      <c r="U60" s="1">
        <v>50</v>
      </c>
      <c r="V60" s="1">
        <f t="shared" si="3"/>
        <v>3000</v>
      </c>
      <c r="W60" s="30">
        <v>921</v>
      </c>
      <c r="X60" s="1">
        <f t="shared" si="4"/>
        <v>159017</v>
      </c>
    </row>
    <row r="61" s="1" customFormat="1" ht="15" customHeight="1" spans="1:24">
      <c r="A61" s="12">
        <v>59</v>
      </c>
      <c r="B61" s="13"/>
      <c r="C61" s="12" t="s">
        <v>286</v>
      </c>
      <c r="D61" s="12"/>
      <c r="E61" s="14" t="s">
        <v>287</v>
      </c>
      <c r="F61" s="15">
        <v>5566</v>
      </c>
      <c r="G61" s="15"/>
      <c r="H61" s="15">
        <v>5566</v>
      </c>
      <c r="I61" s="15">
        <v>5566</v>
      </c>
      <c r="J61" s="15">
        <f t="shared" si="5"/>
        <v>890.56</v>
      </c>
      <c r="K61" s="15"/>
      <c r="L61" s="15">
        <v>27.83</v>
      </c>
      <c r="M61" s="15">
        <v>36.18</v>
      </c>
      <c r="N61" s="15"/>
      <c r="O61" s="24">
        <f t="shared" si="1"/>
        <v>954.57</v>
      </c>
      <c r="P61" s="25">
        <v>7780</v>
      </c>
      <c r="Q61" s="25"/>
      <c r="R61" s="28"/>
      <c r="S61" s="28">
        <f t="shared" si="0"/>
        <v>544.6</v>
      </c>
      <c r="T61" s="29">
        <f t="shared" si="2"/>
        <v>9279.17</v>
      </c>
      <c r="U61" s="1">
        <v>50</v>
      </c>
      <c r="V61" s="1">
        <f t="shared" si="3"/>
        <v>3000</v>
      </c>
      <c r="W61" s="30">
        <v>921</v>
      </c>
      <c r="X61" s="1">
        <f t="shared" si="4"/>
        <v>158452.04</v>
      </c>
    </row>
    <row r="62" s="1" customFormat="1" ht="15" customHeight="1" spans="1:24">
      <c r="A62" s="12">
        <v>60</v>
      </c>
      <c r="B62" s="13"/>
      <c r="C62" s="12" t="s">
        <v>288</v>
      </c>
      <c r="D62" s="12"/>
      <c r="E62" s="14" t="s">
        <v>289</v>
      </c>
      <c r="F62" s="15">
        <v>5762</v>
      </c>
      <c r="G62" s="15"/>
      <c r="H62" s="15">
        <v>5762</v>
      </c>
      <c r="I62" s="15">
        <v>5762</v>
      </c>
      <c r="J62" s="15">
        <f t="shared" si="5"/>
        <v>921.92</v>
      </c>
      <c r="K62" s="15"/>
      <c r="L62" s="15">
        <v>28.81</v>
      </c>
      <c r="M62" s="15">
        <v>37.45</v>
      </c>
      <c r="N62" s="15"/>
      <c r="O62" s="24">
        <f t="shared" si="1"/>
        <v>988.18</v>
      </c>
      <c r="P62" s="25">
        <v>9154</v>
      </c>
      <c r="Q62" s="25"/>
      <c r="R62" s="28"/>
      <c r="S62" s="28">
        <f t="shared" si="0"/>
        <v>640.78</v>
      </c>
      <c r="T62" s="29">
        <f t="shared" si="2"/>
        <v>10782.96</v>
      </c>
      <c r="U62" s="1">
        <v>50</v>
      </c>
      <c r="V62" s="1">
        <f t="shared" si="3"/>
        <v>3000</v>
      </c>
      <c r="W62" s="30">
        <v>1008</v>
      </c>
      <c r="X62" s="1">
        <f t="shared" si="4"/>
        <v>177541.52</v>
      </c>
    </row>
    <row r="63" s="1" customFormat="1" ht="15" customHeight="1" spans="1:24">
      <c r="A63" s="12">
        <v>61</v>
      </c>
      <c r="B63" s="13"/>
      <c r="C63" s="12" t="s">
        <v>290</v>
      </c>
      <c r="D63" s="12"/>
      <c r="E63" s="14" t="s">
        <v>291</v>
      </c>
      <c r="F63" s="15">
        <v>5566</v>
      </c>
      <c r="G63" s="15"/>
      <c r="H63" s="15">
        <v>5566</v>
      </c>
      <c r="I63" s="15">
        <v>5566</v>
      </c>
      <c r="J63" s="15">
        <f t="shared" si="5"/>
        <v>890.56</v>
      </c>
      <c r="K63" s="15"/>
      <c r="L63" s="15">
        <v>27.83</v>
      </c>
      <c r="M63" s="15">
        <v>36.18</v>
      </c>
      <c r="N63" s="15"/>
      <c r="O63" s="24">
        <f t="shared" si="1"/>
        <v>954.57</v>
      </c>
      <c r="P63" s="25">
        <v>7885</v>
      </c>
      <c r="Q63" s="25"/>
      <c r="R63" s="28"/>
      <c r="S63" s="28">
        <f t="shared" si="0"/>
        <v>551.95</v>
      </c>
      <c r="T63" s="29">
        <f t="shared" si="2"/>
        <v>9391.52</v>
      </c>
      <c r="U63" s="1">
        <v>50</v>
      </c>
      <c r="V63" s="1">
        <f t="shared" si="3"/>
        <v>3000</v>
      </c>
      <c r="W63" s="30">
        <v>936</v>
      </c>
      <c r="X63" s="1">
        <f t="shared" si="4"/>
        <v>159980.24</v>
      </c>
    </row>
    <row r="64" s="1" customFormat="1" ht="15" customHeight="1" spans="1:24">
      <c r="A64" s="12">
        <v>62</v>
      </c>
      <c r="B64" s="13"/>
      <c r="C64" s="12" t="s">
        <v>292</v>
      </c>
      <c r="D64" s="12"/>
      <c r="E64" s="14" t="s">
        <v>293</v>
      </c>
      <c r="F64" s="15">
        <v>15444</v>
      </c>
      <c r="G64" s="15"/>
      <c r="H64" s="15">
        <v>15444</v>
      </c>
      <c r="I64" s="15">
        <v>15444</v>
      </c>
      <c r="J64" s="15">
        <f t="shared" si="5"/>
        <v>2471.04</v>
      </c>
      <c r="K64" s="15"/>
      <c r="L64" s="15">
        <v>77.22</v>
      </c>
      <c r="M64" s="15">
        <v>100.39</v>
      </c>
      <c r="N64" s="15"/>
      <c r="O64" s="24">
        <f t="shared" si="1"/>
        <v>2648.65</v>
      </c>
      <c r="P64" s="25">
        <v>20253</v>
      </c>
      <c r="Q64" s="25"/>
      <c r="R64" s="28"/>
      <c r="S64" s="28">
        <f t="shared" si="0"/>
        <v>1417.71</v>
      </c>
      <c r="T64" s="29">
        <f t="shared" si="2"/>
        <v>24319.36</v>
      </c>
      <c r="U64" s="1">
        <v>50</v>
      </c>
      <c r="V64" s="1">
        <f t="shared" si="3"/>
        <v>3000</v>
      </c>
      <c r="W64" s="30">
        <v>901</v>
      </c>
      <c r="X64" s="1">
        <f t="shared" si="4"/>
        <v>338694.32</v>
      </c>
    </row>
    <row r="65" s="1" customFormat="1" ht="15" customHeight="1" spans="1:24">
      <c r="A65" s="12">
        <v>63</v>
      </c>
      <c r="B65" s="13"/>
      <c r="C65" s="12" t="s">
        <v>294</v>
      </c>
      <c r="D65" s="12"/>
      <c r="E65" s="14" t="s">
        <v>295</v>
      </c>
      <c r="F65" s="15">
        <v>5566</v>
      </c>
      <c r="G65" s="15"/>
      <c r="H65" s="15">
        <v>5566</v>
      </c>
      <c r="I65" s="15">
        <v>5566</v>
      </c>
      <c r="J65" s="15">
        <f t="shared" si="5"/>
        <v>890.56</v>
      </c>
      <c r="K65" s="15"/>
      <c r="L65" s="15">
        <v>27.83</v>
      </c>
      <c r="M65" s="15">
        <v>36.18</v>
      </c>
      <c r="N65" s="15"/>
      <c r="O65" s="24">
        <f t="shared" si="1"/>
        <v>954.57</v>
      </c>
      <c r="P65" s="25">
        <v>7622</v>
      </c>
      <c r="Q65" s="25"/>
      <c r="R65" s="28"/>
      <c r="S65" s="28">
        <f t="shared" si="0"/>
        <v>533.54</v>
      </c>
      <c r="T65" s="29">
        <f t="shared" si="2"/>
        <v>9110.11</v>
      </c>
      <c r="U65" s="1">
        <v>50</v>
      </c>
      <c r="V65" s="1">
        <f t="shared" si="3"/>
        <v>3000</v>
      </c>
      <c r="W65" s="30">
        <v>1089</v>
      </c>
      <c r="X65" s="1">
        <f t="shared" si="4"/>
        <v>158439.32</v>
      </c>
    </row>
    <row r="66" s="1" customFormat="1" ht="15" customHeight="1" spans="1:24">
      <c r="A66" s="12">
        <v>64</v>
      </c>
      <c r="B66" s="13"/>
      <c r="C66" s="12" t="s">
        <v>296</v>
      </c>
      <c r="D66" s="12"/>
      <c r="E66" s="14" t="s">
        <v>297</v>
      </c>
      <c r="F66" s="15">
        <v>6292</v>
      </c>
      <c r="G66" s="15"/>
      <c r="H66" s="15">
        <v>6292</v>
      </c>
      <c r="I66" s="15">
        <v>6292</v>
      </c>
      <c r="J66" s="15">
        <f t="shared" si="5"/>
        <v>1006.72</v>
      </c>
      <c r="K66" s="15"/>
      <c r="L66" s="15">
        <v>31.46</v>
      </c>
      <c r="M66" s="15">
        <v>40.9</v>
      </c>
      <c r="N66" s="15"/>
      <c r="O66" s="24">
        <f t="shared" si="1"/>
        <v>1079.08</v>
      </c>
      <c r="P66" s="25">
        <v>9262</v>
      </c>
      <c r="Q66" s="25"/>
      <c r="R66" s="28"/>
      <c r="S66" s="28">
        <f t="shared" si="0"/>
        <v>648.34</v>
      </c>
      <c r="T66" s="29">
        <f t="shared" si="2"/>
        <v>10989.42</v>
      </c>
      <c r="U66" s="1">
        <v>50</v>
      </c>
      <c r="V66" s="1">
        <f t="shared" si="3"/>
        <v>3000</v>
      </c>
      <c r="W66" s="30">
        <v>1097</v>
      </c>
      <c r="X66" s="1">
        <f t="shared" si="4"/>
        <v>181087.04</v>
      </c>
    </row>
    <row r="67" s="1" customFormat="1" ht="15" customHeight="1" spans="1:24">
      <c r="A67" s="12">
        <v>65</v>
      </c>
      <c r="B67" s="13"/>
      <c r="C67" s="12" t="s">
        <v>298</v>
      </c>
      <c r="D67" s="12"/>
      <c r="E67" s="14" t="s">
        <v>299</v>
      </c>
      <c r="F67" s="15">
        <v>6108</v>
      </c>
      <c r="G67" s="15"/>
      <c r="H67" s="15">
        <v>6108</v>
      </c>
      <c r="I67" s="15">
        <v>6108</v>
      </c>
      <c r="J67" s="15">
        <f t="shared" si="5"/>
        <v>977.28</v>
      </c>
      <c r="K67" s="15"/>
      <c r="L67" s="15">
        <v>30.54</v>
      </c>
      <c r="M67" s="15">
        <v>39.7</v>
      </c>
      <c r="N67" s="15"/>
      <c r="O67" s="24">
        <f t="shared" si="1"/>
        <v>1047.52</v>
      </c>
      <c r="P67" s="25">
        <v>10913</v>
      </c>
      <c r="Q67" s="25"/>
      <c r="R67" s="28"/>
      <c r="S67" s="28">
        <f t="shared" ref="S67:S79" si="6">P67*7%</f>
        <v>763.91</v>
      </c>
      <c r="T67" s="29">
        <f t="shared" si="2"/>
        <v>12724.43</v>
      </c>
      <c r="U67" s="1">
        <v>50</v>
      </c>
      <c r="V67" s="1">
        <f t="shared" si="3"/>
        <v>3000</v>
      </c>
      <c r="W67" s="30">
        <v>1299</v>
      </c>
      <c r="X67" s="1">
        <f t="shared" si="4"/>
        <v>204331.16</v>
      </c>
    </row>
    <row r="68" s="1" customFormat="1" ht="15" customHeight="1" spans="1:24">
      <c r="A68" s="12">
        <v>66</v>
      </c>
      <c r="B68" s="13"/>
      <c r="C68" s="12" t="s">
        <v>300</v>
      </c>
      <c r="D68" s="12"/>
      <c r="E68" s="14" t="s">
        <v>301</v>
      </c>
      <c r="F68" s="15">
        <v>7422</v>
      </c>
      <c r="G68" s="15"/>
      <c r="H68" s="15">
        <v>7422</v>
      </c>
      <c r="I68" s="15">
        <v>7422</v>
      </c>
      <c r="J68" s="15">
        <f t="shared" si="5"/>
        <v>1187.52</v>
      </c>
      <c r="K68" s="15"/>
      <c r="L68" s="15">
        <v>37.11</v>
      </c>
      <c r="M68" s="15">
        <v>48.24</v>
      </c>
      <c r="N68" s="15"/>
      <c r="O68" s="24">
        <f t="shared" ref="O68:O93" si="7">J68+L68+M68+N68</f>
        <v>1272.87</v>
      </c>
      <c r="P68" s="25">
        <v>11879</v>
      </c>
      <c r="Q68" s="25"/>
      <c r="R68" s="28"/>
      <c r="S68" s="28">
        <f t="shared" si="6"/>
        <v>831.53</v>
      </c>
      <c r="T68" s="29">
        <f t="shared" ref="T68:T93" si="8">O68+P68+S68</f>
        <v>13983.4</v>
      </c>
      <c r="U68" s="1">
        <v>50</v>
      </c>
      <c r="V68" s="1">
        <f t="shared" ref="V68:V93" si="9">250*12</f>
        <v>3000</v>
      </c>
      <c r="W68" s="30">
        <v>1774</v>
      </c>
      <c r="X68" s="1">
        <f t="shared" ref="X68:X101" si="10">(T68+V68+W68)*12+U68</f>
        <v>225138.8</v>
      </c>
    </row>
    <row r="69" s="1" customFormat="1" ht="15" customHeight="1" spans="1:24">
      <c r="A69" s="12">
        <v>67</v>
      </c>
      <c r="B69" s="13"/>
      <c r="C69" s="12" t="s">
        <v>302</v>
      </c>
      <c r="D69" s="12"/>
      <c r="E69" s="14" t="s">
        <v>303</v>
      </c>
      <c r="F69" s="15">
        <v>10137</v>
      </c>
      <c r="G69" s="15"/>
      <c r="H69" s="15">
        <v>10137</v>
      </c>
      <c r="I69" s="15">
        <v>10137</v>
      </c>
      <c r="J69" s="15">
        <f t="shared" ref="J69:J93" si="11">F69*16%</f>
        <v>1621.92</v>
      </c>
      <c r="K69" s="15"/>
      <c r="L69" s="15">
        <v>50.69</v>
      </c>
      <c r="M69" s="15">
        <v>65.89</v>
      </c>
      <c r="N69" s="15"/>
      <c r="O69" s="24">
        <f t="shared" si="7"/>
        <v>1738.5</v>
      </c>
      <c r="P69" s="25">
        <v>14598</v>
      </c>
      <c r="Q69" s="25"/>
      <c r="R69" s="28"/>
      <c r="S69" s="28">
        <f t="shared" si="6"/>
        <v>1021.86</v>
      </c>
      <c r="T69" s="29">
        <f t="shared" si="8"/>
        <v>17358.36</v>
      </c>
      <c r="U69" s="1">
        <v>50</v>
      </c>
      <c r="V69" s="1">
        <f t="shared" si="9"/>
        <v>3000</v>
      </c>
      <c r="W69" s="30">
        <v>1126</v>
      </c>
      <c r="X69" s="1">
        <f t="shared" si="10"/>
        <v>257862.32</v>
      </c>
    </row>
    <row r="70" s="1" customFormat="1" ht="15" customHeight="1" spans="1:24">
      <c r="A70" s="12">
        <v>68</v>
      </c>
      <c r="B70" s="13"/>
      <c r="C70" s="12" t="s">
        <v>304</v>
      </c>
      <c r="D70" s="12"/>
      <c r="E70" s="14" t="s">
        <v>305</v>
      </c>
      <c r="F70" s="15">
        <v>6435</v>
      </c>
      <c r="G70" s="15"/>
      <c r="H70" s="15">
        <v>6435</v>
      </c>
      <c r="I70" s="15">
        <v>6435</v>
      </c>
      <c r="J70" s="15">
        <f t="shared" si="11"/>
        <v>1029.6</v>
      </c>
      <c r="K70" s="15"/>
      <c r="L70" s="15">
        <v>32.18</v>
      </c>
      <c r="M70" s="15">
        <v>41.83</v>
      </c>
      <c r="N70" s="15"/>
      <c r="O70" s="24">
        <f t="shared" si="7"/>
        <v>1103.61</v>
      </c>
      <c r="P70" s="25">
        <v>7677</v>
      </c>
      <c r="Q70" s="25"/>
      <c r="R70" s="28"/>
      <c r="S70" s="28">
        <f t="shared" si="6"/>
        <v>537.39</v>
      </c>
      <c r="T70" s="29">
        <f t="shared" si="8"/>
        <v>9318</v>
      </c>
      <c r="U70" s="1">
        <v>50</v>
      </c>
      <c r="V70" s="1">
        <f t="shared" si="9"/>
        <v>3000</v>
      </c>
      <c r="W70" s="30">
        <v>921</v>
      </c>
      <c r="X70" s="1">
        <f t="shared" si="10"/>
        <v>158918</v>
      </c>
    </row>
    <row r="71" s="1" customFormat="1" ht="15" customHeight="1" spans="1:24">
      <c r="A71" s="12">
        <v>69</v>
      </c>
      <c r="B71" s="13"/>
      <c r="C71" s="12" t="s">
        <v>306</v>
      </c>
      <c r="D71" s="12"/>
      <c r="E71" s="14" t="s">
        <v>307</v>
      </c>
      <c r="F71" s="15">
        <v>5566</v>
      </c>
      <c r="G71" s="15"/>
      <c r="H71" s="15">
        <v>5566</v>
      </c>
      <c r="I71" s="15">
        <v>5566</v>
      </c>
      <c r="J71" s="15">
        <f t="shared" si="11"/>
        <v>890.56</v>
      </c>
      <c r="K71" s="15"/>
      <c r="L71" s="15">
        <v>27.83</v>
      </c>
      <c r="M71" s="15">
        <v>36.18</v>
      </c>
      <c r="N71" s="15"/>
      <c r="O71" s="24">
        <f t="shared" si="7"/>
        <v>954.57</v>
      </c>
      <c r="P71" s="25">
        <v>9111</v>
      </c>
      <c r="Q71" s="25"/>
      <c r="R71" s="28"/>
      <c r="S71" s="28">
        <f t="shared" si="6"/>
        <v>637.77</v>
      </c>
      <c r="T71" s="29">
        <f t="shared" si="8"/>
        <v>10703.34</v>
      </c>
      <c r="U71" s="1">
        <v>50</v>
      </c>
      <c r="V71" s="1">
        <f t="shared" si="9"/>
        <v>3000</v>
      </c>
      <c r="W71" s="30">
        <v>921</v>
      </c>
      <c r="X71" s="1">
        <f t="shared" si="10"/>
        <v>175542.08</v>
      </c>
    </row>
    <row r="72" s="1" customFormat="1" ht="15" customHeight="1" spans="1:24">
      <c r="A72" s="12">
        <v>70</v>
      </c>
      <c r="B72" s="13"/>
      <c r="C72" s="12" t="s">
        <v>308</v>
      </c>
      <c r="D72" s="12"/>
      <c r="E72" s="14" t="s">
        <v>309</v>
      </c>
      <c r="F72" s="15">
        <v>5566</v>
      </c>
      <c r="G72" s="15"/>
      <c r="H72" s="15">
        <v>5566</v>
      </c>
      <c r="I72" s="15">
        <v>5566</v>
      </c>
      <c r="J72" s="15">
        <f t="shared" si="11"/>
        <v>890.56</v>
      </c>
      <c r="K72" s="15"/>
      <c r="L72" s="15">
        <v>27.83</v>
      </c>
      <c r="M72" s="15">
        <v>36.18</v>
      </c>
      <c r="N72" s="15"/>
      <c r="O72" s="24">
        <f t="shared" si="7"/>
        <v>954.57</v>
      </c>
      <c r="P72" s="25">
        <v>8875</v>
      </c>
      <c r="Q72" s="25"/>
      <c r="R72" s="28"/>
      <c r="S72" s="28">
        <f t="shared" si="6"/>
        <v>621.25</v>
      </c>
      <c r="T72" s="29">
        <f t="shared" si="8"/>
        <v>10450.82</v>
      </c>
      <c r="U72" s="1">
        <v>50</v>
      </c>
      <c r="V72" s="1">
        <f t="shared" si="9"/>
        <v>3000</v>
      </c>
      <c r="W72" s="30">
        <v>2453</v>
      </c>
      <c r="X72" s="1">
        <f t="shared" si="10"/>
        <v>190895.84</v>
      </c>
    </row>
    <row r="73" s="1" customFormat="1" ht="15" customHeight="1" spans="1:24">
      <c r="A73" s="12">
        <v>71</v>
      </c>
      <c r="B73" s="13"/>
      <c r="C73" s="12" t="s">
        <v>126</v>
      </c>
      <c r="D73" s="12"/>
      <c r="E73" s="14" t="s">
        <v>310</v>
      </c>
      <c r="F73" s="15">
        <v>19032</v>
      </c>
      <c r="G73" s="15"/>
      <c r="H73" s="15">
        <v>19032</v>
      </c>
      <c r="I73" s="15">
        <v>19032</v>
      </c>
      <c r="J73" s="15">
        <f t="shared" si="11"/>
        <v>3045.12</v>
      </c>
      <c r="K73" s="15"/>
      <c r="L73" s="15">
        <v>95.16</v>
      </c>
      <c r="M73" s="15">
        <v>123.71</v>
      </c>
      <c r="N73" s="15"/>
      <c r="O73" s="24">
        <f t="shared" si="7"/>
        <v>3263.99</v>
      </c>
      <c r="P73" s="25">
        <v>20253</v>
      </c>
      <c r="Q73" s="25"/>
      <c r="R73" s="28"/>
      <c r="S73" s="28">
        <f t="shared" si="6"/>
        <v>1417.71</v>
      </c>
      <c r="T73" s="29">
        <f t="shared" si="8"/>
        <v>24934.7</v>
      </c>
      <c r="U73" s="1">
        <v>50</v>
      </c>
      <c r="V73" s="1">
        <f t="shared" si="9"/>
        <v>3000</v>
      </c>
      <c r="W73" s="30">
        <v>2453</v>
      </c>
      <c r="X73" s="1">
        <f t="shared" si="10"/>
        <v>364702.4</v>
      </c>
    </row>
    <row r="74" s="1" customFormat="1" ht="15" customHeight="1" spans="1:24">
      <c r="A74" s="12">
        <v>72</v>
      </c>
      <c r="B74" s="13"/>
      <c r="C74" s="12" t="s">
        <v>128</v>
      </c>
      <c r="D74" s="12"/>
      <c r="E74" s="14" t="s">
        <v>311</v>
      </c>
      <c r="F74" s="15">
        <v>7500</v>
      </c>
      <c r="G74" s="15"/>
      <c r="H74" s="15">
        <v>7500</v>
      </c>
      <c r="I74" s="15">
        <v>7500</v>
      </c>
      <c r="J74" s="15">
        <f t="shared" si="11"/>
        <v>1200</v>
      </c>
      <c r="K74" s="15"/>
      <c r="L74" s="15">
        <v>37.5</v>
      </c>
      <c r="M74" s="15">
        <v>48.75</v>
      </c>
      <c r="N74" s="15"/>
      <c r="O74" s="24">
        <f t="shared" si="7"/>
        <v>1286.25</v>
      </c>
      <c r="P74" s="25">
        <v>7500</v>
      </c>
      <c r="Q74" s="25"/>
      <c r="R74" s="28"/>
      <c r="S74" s="28">
        <f t="shared" si="6"/>
        <v>525</v>
      </c>
      <c r="T74" s="29">
        <f t="shared" si="8"/>
        <v>9311.25</v>
      </c>
      <c r="U74" s="1">
        <v>50</v>
      </c>
      <c r="V74" s="1">
        <f t="shared" si="9"/>
        <v>3000</v>
      </c>
      <c r="W74" s="30">
        <v>875</v>
      </c>
      <c r="X74" s="1">
        <f t="shared" si="10"/>
        <v>158285</v>
      </c>
    </row>
    <row r="75" s="1" customFormat="1" ht="15" customHeight="1" spans="1:24">
      <c r="A75" s="12">
        <v>73</v>
      </c>
      <c r="B75" s="13"/>
      <c r="C75" s="12" t="s">
        <v>312</v>
      </c>
      <c r="D75" s="12"/>
      <c r="E75" s="14" t="s">
        <v>313</v>
      </c>
      <c r="F75" s="15">
        <v>6292</v>
      </c>
      <c r="G75" s="15"/>
      <c r="H75" s="15">
        <v>6292</v>
      </c>
      <c r="I75" s="15">
        <v>6292</v>
      </c>
      <c r="J75" s="15">
        <f t="shared" si="11"/>
        <v>1006.72</v>
      </c>
      <c r="K75" s="15"/>
      <c r="L75" s="15">
        <v>31.46</v>
      </c>
      <c r="M75" s="15">
        <v>40.9</v>
      </c>
      <c r="N75" s="15"/>
      <c r="O75" s="24">
        <f t="shared" si="7"/>
        <v>1079.08</v>
      </c>
      <c r="P75" s="25">
        <v>11225</v>
      </c>
      <c r="Q75" s="25"/>
      <c r="R75" s="28"/>
      <c r="S75" s="28">
        <f t="shared" si="6"/>
        <v>785.75</v>
      </c>
      <c r="T75" s="29">
        <f t="shared" si="8"/>
        <v>13089.83</v>
      </c>
      <c r="U75" s="1">
        <v>50</v>
      </c>
      <c r="V75" s="1">
        <f t="shared" si="9"/>
        <v>3000</v>
      </c>
      <c r="W75" s="30">
        <v>1093</v>
      </c>
      <c r="X75" s="1">
        <f t="shared" si="10"/>
        <v>206243.96</v>
      </c>
    </row>
    <row r="76" s="1" customFormat="1" ht="15" customHeight="1" spans="1:24">
      <c r="A76" s="12">
        <v>74</v>
      </c>
      <c r="B76" s="13"/>
      <c r="C76" s="12" t="s">
        <v>314</v>
      </c>
      <c r="D76" s="12"/>
      <c r="E76" s="14" t="s">
        <v>315</v>
      </c>
      <c r="F76" s="15">
        <v>6292</v>
      </c>
      <c r="G76" s="15"/>
      <c r="H76" s="15">
        <v>6292</v>
      </c>
      <c r="I76" s="15">
        <v>6292</v>
      </c>
      <c r="J76" s="15">
        <f t="shared" si="11"/>
        <v>1006.72</v>
      </c>
      <c r="K76" s="15"/>
      <c r="L76" s="15">
        <v>31.46</v>
      </c>
      <c r="M76" s="15">
        <v>40.9</v>
      </c>
      <c r="N76" s="15"/>
      <c r="O76" s="24">
        <f t="shared" si="7"/>
        <v>1079.08</v>
      </c>
      <c r="P76" s="25">
        <v>11294</v>
      </c>
      <c r="Q76" s="25"/>
      <c r="R76" s="28"/>
      <c r="S76" s="28">
        <f t="shared" si="6"/>
        <v>790.58</v>
      </c>
      <c r="T76" s="29">
        <f t="shared" si="8"/>
        <v>13163.66</v>
      </c>
      <c r="U76" s="1">
        <v>50</v>
      </c>
      <c r="V76" s="1">
        <f t="shared" si="9"/>
        <v>3000</v>
      </c>
      <c r="W76" s="30">
        <v>931</v>
      </c>
      <c r="X76" s="1">
        <f t="shared" si="10"/>
        <v>205185.92</v>
      </c>
    </row>
    <row r="77" s="1" customFormat="1" ht="15" customHeight="1" spans="1:24">
      <c r="A77" s="12">
        <v>75</v>
      </c>
      <c r="B77" s="13"/>
      <c r="C77" s="12" t="s">
        <v>316</v>
      </c>
      <c r="D77" s="12"/>
      <c r="E77" s="14" t="s">
        <v>317</v>
      </c>
      <c r="F77" s="15">
        <v>16012</v>
      </c>
      <c r="G77" s="15"/>
      <c r="H77" s="15">
        <v>16012</v>
      </c>
      <c r="I77" s="15">
        <v>16012</v>
      </c>
      <c r="J77" s="15">
        <f t="shared" si="11"/>
        <v>2561.92</v>
      </c>
      <c r="K77" s="15"/>
      <c r="L77" s="15">
        <v>80.06</v>
      </c>
      <c r="M77" s="15">
        <v>104.08</v>
      </c>
      <c r="N77" s="15"/>
      <c r="O77" s="24">
        <f>SUM(J77:M77)</f>
        <v>2746.06</v>
      </c>
      <c r="P77" s="25">
        <v>20253</v>
      </c>
      <c r="Q77" s="25"/>
      <c r="R77" s="28"/>
      <c r="S77" s="28">
        <f t="shared" si="6"/>
        <v>1417.71</v>
      </c>
      <c r="T77" s="29">
        <f t="shared" si="8"/>
        <v>24416.77</v>
      </c>
      <c r="U77" s="1">
        <v>50</v>
      </c>
      <c r="V77" s="1">
        <f t="shared" si="9"/>
        <v>3000</v>
      </c>
      <c r="W77" s="30">
        <v>491</v>
      </c>
      <c r="X77" s="1">
        <f t="shared" si="10"/>
        <v>334943.24</v>
      </c>
    </row>
    <row r="78" s="1" customFormat="1" ht="15" customHeight="1" spans="1:24">
      <c r="A78" s="12">
        <v>76</v>
      </c>
      <c r="B78" s="13"/>
      <c r="C78" s="12" t="s">
        <v>318</v>
      </c>
      <c r="D78" s="12"/>
      <c r="E78" s="14" t="s">
        <v>319</v>
      </c>
      <c r="F78" s="15">
        <v>7369</v>
      </c>
      <c r="G78" s="15"/>
      <c r="H78" s="15">
        <v>7369</v>
      </c>
      <c r="I78" s="15">
        <v>7369</v>
      </c>
      <c r="J78" s="15">
        <f t="shared" si="11"/>
        <v>1179.04</v>
      </c>
      <c r="K78" s="15"/>
      <c r="L78" s="15">
        <v>36.85</v>
      </c>
      <c r="M78" s="15">
        <v>47.9</v>
      </c>
      <c r="N78" s="15"/>
      <c r="O78" s="24">
        <f>SUM(J78:M78)</f>
        <v>1263.79</v>
      </c>
      <c r="P78" s="25">
        <v>10957</v>
      </c>
      <c r="Q78" s="25"/>
      <c r="R78" s="28"/>
      <c r="S78" s="28">
        <f t="shared" si="6"/>
        <v>766.99</v>
      </c>
      <c r="T78" s="29">
        <f t="shared" si="8"/>
        <v>12987.78</v>
      </c>
      <c r="U78" s="1">
        <v>50</v>
      </c>
      <c r="V78" s="1">
        <f t="shared" si="9"/>
        <v>3000</v>
      </c>
      <c r="W78" s="30">
        <v>2453</v>
      </c>
      <c r="X78" s="1">
        <f t="shared" si="10"/>
        <v>221339.36</v>
      </c>
    </row>
    <row r="79" s="1" customFormat="1" ht="15" customHeight="1" spans="1:24">
      <c r="A79" s="12">
        <v>77</v>
      </c>
      <c r="B79" s="32"/>
      <c r="C79" s="33" t="s">
        <v>138</v>
      </c>
      <c r="D79" s="33"/>
      <c r="E79" s="14" t="s">
        <v>320</v>
      </c>
      <c r="F79" s="15">
        <v>3610</v>
      </c>
      <c r="G79" s="34"/>
      <c r="H79" s="34">
        <v>3806</v>
      </c>
      <c r="I79" s="34">
        <v>3806</v>
      </c>
      <c r="J79" s="15">
        <f t="shared" si="11"/>
        <v>577.6</v>
      </c>
      <c r="K79" s="15"/>
      <c r="L79" s="15">
        <v>19.03</v>
      </c>
      <c r="M79" s="15">
        <v>24.74</v>
      </c>
      <c r="N79" s="15"/>
      <c r="O79" s="24">
        <f t="shared" si="7"/>
        <v>621.37</v>
      </c>
      <c r="P79" s="28">
        <v>5401</v>
      </c>
      <c r="Q79" s="60"/>
      <c r="R79" s="28"/>
      <c r="S79" s="28">
        <f t="shared" si="6"/>
        <v>378.07</v>
      </c>
      <c r="T79" s="29">
        <f t="shared" si="8"/>
        <v>6400.44</v>
      </c>
      <c r="U79" s="1">
        <v>50</v>
      </c>
      <c r="V79" s="1">
        <f t="shared" si="9"/>
        <v>3000</v>
      </c>
      <c r="W79" s="30">
        <v>1093</v>
      </c>
      <c r="X79" s="1">
        <f t="shared" si="10"/>
        <v>125971.28</v>
      </c>
    </row>
    <row r="80" s="1" customFormat="1" ht="15" customHeight="1" spans="1:24">
      <c r="A80" s="35">
        <f>COUNT(A3:A79)</f>
        <v>77</v>
      </c>
      <c r="B80" s="36" t="s">
        <v>321</v>
      </c>
      <c r="C80" s="35"/>
      <c r="D80" s="35"/>
      <c r="E80" s="14" t="s">
        <v>322</v>
      </c>
      <c r="F80" s="37">
        <f t="shared" ref="F80:X80" si="12">SUM(F3:F79)</f>
        <v>646553</v>
      </c>
      <c r="G80" s="37">
        <f t="shared" si="12"/>
        <v>0</v>
      </c>
      <c r="H80" s="37">
        <f t="shared" si="12"/>
        <v>646945</v>
      </c>
      <c r="I80" s="37">
        <f t="shared" si="12"/>
        <v>646945</v>
      </c>
      <c r="J80" s="37">
        <f t="shared" si="12"/>
        <v>103448.48</v>
      </c>
      <c r="K80" s="37">
        <f t="shared" si="12"/>
        <v>0</v>
      </c>
      <c r="L80" s="37">
        <f t="shared" si="12"/>
        <v>3234.78</v>
      </c>
      <c r="M80" s="37">
        <f t="shared" si="12"/>
        <v>4205.21</v>
      </c>
      <c r="N80" s="37">
        <f t="shared" si="12"/>
        <v>0</v>
      </c>
      <c r="O80" s="55">
        <f t="shared" si="12"/>
        <v>110888.47</v>
      </c>
      <c r="P80" s="56">
        <f t="shared" si="12"/>
        <v>898537</v>
      </c>
      <c r="Q80" s="56">
        <f t="shared" si="12"/>
        <v>0</v>
      </c>
      <c r="R80" s="56">
        <f t="shared" si="12"/>
        <v>0</v>
      </c>
      <c r="S80" s="56">
        <f t="shared" si="12"/>
        <v>62897.59</v>
      </c>
      <c r="T80" s="56">
        <f t="shared" si="12"/>
        <v>1072323.06</v>
      </c>
      <c r="U80" s="56">
        <f t="shared" si="12"/>
        <v>3850</v>
      </c>
      <c r="V80" s="56">
        <f t="shared" si="12"/>
        <v>231000</v>
      </c>
      <c r="W80" s="56">
        <f t="shared" si="12"/>
        <v>102580</v>
      </c>
      <c r="X80" s="56">
        <f t="shared" si="12"/>
        <v>16874686.72</v>
      </c>
    </row>
    <row r="81" s="1" customFormat="1" ht="15" customHeight="1" spans="1:24">
      <c r="A81" s="12">
        <v>1</v>
      </c>
      <c r="B81" s="38" t="s">
        <v>323</v>
      </c>
      <c r="C81" s="12" t="s">
        <v>324</v>
      </c>
      <c r="D81" s="12"/>
      <c r="E81" s="14" t="s">
        <v>325</v>
      </c>
      <c r="F81" s="15">
        <v>19032</v>
      </c>
      <c r="G81" s="15"/>
      <c r="H81" s="15">
        <v>19032</v>
      </c>
      <c r="I81" s="15">
        <v>19032</v>
      </c>
      <c r="J81" s="15">
        <f t="shared" si="11"/>
        <v>3045.12</v>
      </c>
      <c r="K81" s="15"/>
      <c r="L81" s="15">
        <v>95.16</v>
      </c>
      <c r="M81" s="15">
        <v>123.71</v>
      </c>
      <c r="N81" s="15"/>
      <c r="O81" s="24">
        <f t="shared" si="7"/>
        <v>3263.99</v>
      </c>
      <c r="P81" s="25">
        <v>20253</v>
      </c>
      <c r="Q81" s="25"/>
      <c r="R81" s="28"/>
      <c r="S81" s="28">
        <f t="shared" ref="S81:S93" si="13">P81*7%</f>
        <v>1417.71</v>
      </c>
      <c r="T81" s="29">
        <f t="shared" si="8"/>
        <v>24934.7</v>
      </c>
      <c r="U81" s="1">
        <v>50</v>
      </c>
      <c r="V81" s="1">
        <f t="shared" si="9"/>
        <v>3000</v>
      </c>
      <c r="W81" s="30">
        <v>2453</v>
      </c>
      <c r="X81" s="1">
        <f t="shared" si="10"/>
        <v>364702.4</v>
      </c>
    </row>
    <row r="82" s="1" customFormat="1" ht="15" customHeight="1" spans="1:24">
      <c r="A82" s="12">
        <v>2</v>
      </c>
      <c r="B82" s="39"/>
      <c r="C82" s="12" t="s">
        <v>326</v>
      </c>
      <c r="D82" s="12"/>
      <c r="E82" s="14" t="s">
        <v>327</v>
      </c>
      <c r="F82" s="15">
        <v>6050</v>
      </c>
      <c r="G82" s="15"/>
      <c r="H82" s="15">
        <v>6050</v>
      </c>
      <c r="I82" s="15">
        <v>6050</v>
      </c>
      <c r="J82" s="15">
        <f t="shared" si="11"/>
        <v>968</v>
      </c>
      <c r="K82" s="15"/>
      <c r="L82" s="15">
        <v>30.25</v>
      </c>
      <c r="M82" s="15">
        <v>39.33</v>
      </c>
      <c r="N82" s="15"/>
      <c r="O82" s="24">
        <f t="shared" si="7"/>
        <v>1037.58</v>
      </c>
      <c r="P82" s="25">
        <v>9112</v>
      </c>
      <c r="Q82" s="25"/>
      <c r="R82" s="28"/>
      <c r="S82" s="28">
        <f t="shared" si="13"/>
        <v>637.84</v>
      </c>
      <c r="T82" s="29">
        <f t="shared" si="8"/>
        <v>10787.42</v>
      </c>
      <c r="U82" s="1">
        <v>50</v>
      </c>
      <c r="V82" s="1">
        <f t="shared" si="9"/>
        <v>3000</v>
      </c>
      <c r="W82" s="30">
        <v>999</v>
      </c>
      <c r="X82" s="1">
        <f t="shared" si="10"/>
        <v>177487.04</v>
      </c>
    </row>
    <row r="83" s="1" customFormat="1" ht="15" customHeight="1" spans="1:24">
      <c r="A83" s="12">
        <v>3</v>
      </c>
      <c r="B83" s="39"/>
      <c r="C83" s="12" t="s">
        <v>328</v>
      </c>
      <c r="D83" s="12"/>
      <c r="E83" s="14" t="s">
        <v>329</v>
      </c>
      <c r="F83" s="15">
        <v>7826</v>
      </c>
      <c r="G83" s="15"/>
      <c r="H83" s="15">
        <v>7826</v>
      </c>
      <c r="I83" s="15">
        <v>7826</v>
      </c>
      <c r="J83" s="15">
        <f t="shared" si="11"/>
        <v>1252.16</v>
      </c>
      <c r="K83" s="15"/>
      <c r="L83" s="15">
        <v>39.13</v>
      </c>
      <c r="M83" s="15">
        <v>50.87</v>
      </c>
      <c r="N83" s="15"/>
      <c r="O83" s="24">
        <f t="shared" si="7"/>
        <v>1342.16</v>
      </c>
      <c r="P83" s="25">
        <v>13049</v>
      </c>
      <c r="Q83" s="25"/>
      <c r="R83" s="28"/>
      <c r="S83" s="28">
        <f t="shared" si="13"/>
        <v>913.43</v>
      </c>
      <c r="T83" s="29">
        <f t="shared" si="8"/>
        <v>15304.59</v>
      </c>
      <c r="U83" s="1">
        <v>50</v>
      </c>
      <c r="V83" s="1">
        <f t="shared" si="9"/>
        <v>3000</v>
      </c>
      <c r="W83" s="30">
        <v>1370</v>
      </c>
      <c r="X83" s="1">
        <f t="shared" si="10"/>
        <v>236145.08</v>
      </c>
    </row>
    <row r="84" s="1" customFormat="1" ht="15" customHeight="1" spans="1:24">
      <c r="A84" s="12">
        <v>4</v>
      </c>
      <c r="B84" s="39"/>
      <c r="C84" s="12" t="s">
        <v>330</v>
      </c>
      <c r="D84" s="12"/>
      <c r="E84" s="14" t="s">
        <v>331</v>
      </c>
      <c r="F84" s="15">
        <v>13265</v>
      </c>
      <c r="G84" s="15"/>
      <c r="H84" s="15">
        <v>13265</v>
      </c>
      <c r="I84" s="15">
        <v>13265</v>
      </c>
      <c r="J84" s="15">
        <f t="shared" si="11"/>
        <v>2122.4</v>
      </c>
      <c r="K84" s="15"/>
      <c r="L84" s="15">
        <v>66.33</v>
      </c>
      <c r="M84" s="15">
        <v>86.22</v>
      </c>
      <c r="N84" s="15"/>
      <c r="O84" s="24">
        <f t="shared" si="7"/>
        <v>2274.95</v>
      </c>
      <c r="P84" s="25">
        <v>20253</v>
      </c>
      <c r="Q84" s="25"/>
      <c r="R84" s="28"/>
      <c r="S84" s="28">
        <f t="shared" si="13"/>
        <v>1417.71</v>
      </c>
      <c r="T84" s="29">
        <f t="shared" si="8"/>
        <v>23945.66</v>
      </c>
      <c r="U84" s="1">
        <v>50</v>
      </c>
      <c r="V84" s="1">
        <f t="shared" si="9"/>
        <v>3000</v>
      </c>
      <c r="W84" s="30">
        <v>2321</v>
      </c>
      <c r="X84" s="1">
        <f t="shared" si="10"/>
        <v>351249.92</v>
      </c>
    </row>
    <row r="85" s="1" customFormat="1" ht="15" customHeight="1" spans="1:24">
      <c r="A85" s="12">
        <v>5</v>
      </c>
      <c r="B85" s="39"/>
      <c r="C85" s="12" t="s">
        <v>332</v>
      </c>
      <c r="D85" s="12"/>
      <c r="E85" s="14" t="s">
        <v>333</v>
      </c>
      <c r="F85" s="15">
        <v>7986</v>
      </c>
      <c r="G85" s="15"/>
      <c r="H85" s="15">
        <v>7986</v>
      </c>
      <c r="I85" s="15">
        <v>7986</v>
      </c>
      <c r="J85" s="15">
        <f t="shared" si="11"/>
        <v>1277.76</v>
      </c>
      <c r="K85" s="15"/>
      <c r="L85" s="15">
        <v>39.93</v>
      </c>
      <c r="M85" s="15">
        <v>51.91</v>
      </c>
      <c r="N85" s="15"/>
      <c r="O85" s="24">
        <f t="shared" si="7"/>
        <v>1369.6</v>
      </c>
      <c r="P85" s="25">
        <v>12205</v>
      </c>
      <c r="Q85" s="25"/>
      <c r="R85" s="28"/>
      <c r="S85" s="28">
        <f t="shared" si="13"/>
        <v>854.35</v>
      </c>
      <c r="T85" s="29">
        <f t="shared" si="8"/>
        <v>14428.95</v>
      </c>
      <c r="U85" s="1">
        <v>50</v>
      </c>
      <c r="V85" s="1">
        <f t="shared" si="9"/>
        <v>3000</v>
      </c>
      <c r="W85" s="30">
        <v>1366</v>
      </c>
      <c r="X85" s="1">
        <f t="shared" si="10"/>
        <v>225589.4</v>
      </c>
    </row>
    <row r="86" s="1" customFormat="1" ht="15" customHeight="1" spans="1:24">
      <c r="A86" s="12">
        <v>6</v>
      </c>
      <c r="B86" s="39"/>
      <c r="C86" s="12" t="s">
        <v>334</v>
      </c>
      <c r="D86" s="12"/>
      <c r="E86" s="14" t="s">
        <v>335</v>
      </c>
      <c r="F86" s="15">
        <v>5656</v>
      </c>
      <c r="G86" s="15"/>
      <c r="H86" s="15">
        <v>5656</v>
      </c>
      <c r="I86" s="15">
        <v>5656</v>
      </c>
      <c r="J86" s="15">
        <f t="shared" si="11"/>
        <v>904.96</v>
      </c>
      <c r="K86" s="15"/>
      <c r="L86" s="15">
        <v>28.28</v>
      </c>
      <c r="M86" s="15">
        <v>36.76</v>
      </c>
      <c r="N86" s="15"/>
      <c r="O86" s="24">
        <f t="shared" si="7"/>
        <v>970</v>
      </c>
      <c r="P86" s="25">
        <v>6162</v>
      </c>
      <c r="Q86" s="25"/>
      <c r="R86" s="28"/>
      <c r="S86" s="28">
        <f t="shared" si="13"/>
        <v>431.34</v>
      </c>
      <c r="T86" s="29">
        <f t="shared" si="8"/>
        <v>7563.34</v>
      </c>
      <c r="U86" s="1">
        <v>50</v>
      </c>
      <c r="V86" s="1">
        <f t="shared" si="9"/>
        <v>3000</v>
      </c>
      <c r="W86" s="30">
        <v>990</v>
      </c>
      <c r="X86" s="1">
        <f t="shared" si="10"/>
        <v>138690.08</v>
      </c>
    </row>
    <row r="87" s="1" customFormat="1" ht="15" customHeight="1" spans="1:24">
      <c r="A87" s="12">
        <v>7</v>
      </c>
      <c r="B87" s="39"/>
      <c r="C87" s="12" t="s">
        <v>336</v>
      </c>
      <c r="D87" s="12"/>
      <c r="E87" s="14" t="s">
        <v>337</v>
      </c>
      <c r="F87" s="15">
        <v>10211</v>
      </c>
      <c r="G87" s="15"/>
      <c r="H87" s="15">
        <v>10211</v>
      </c>
      <c r="I87" s="15">
        <v>10211</v>
      </c>
      <c r="J87" s="15">
        <f t="shared" si="11"/>
        <v>1633.76</v>
      </c>
      <c r="K87" s="15"/>
      <c r="L87" s="15">
        <v>51.06</v>
      </c>
      <c r="M87" s="15">
        <v>66.37</v>
      </c>
      <c r="N87" s="15"/>
      <c r="O87" s="24">
        <f t="shared" si="7"/>
        <v>1751.19</v>
      </c>
      <c r="P87" s="25">
        <v>15089</v>
      </c>
      <c r="Q87" s="25"/>
      <c r="R87" s="28"/>
      <c r="S87" s="28">
        <f t="shared" si="13"/>
        <v>1056.23</v>
      </c>
      <c r="T87" s="29">
        <f t="shared" si="8"/>
        <v>17896.42</v>
      </c>
      <c r="U87" s="1">
        <v>50</v>
      </c>
      <c r="V87" s="1">
        <f t="shared" si="9"/>
        <v>3000</v>
      </c>
      <c r="W87" s="30">
        <v>1787</v>
      </c>
      <c r="X87" s="1">
        <f t="shared" si="10"/>
        <v>272251.04</v>
      </c>
    </row>
    <row r="88" s="1" customFormat="1" ht="15" customHeight="1" spans="1:24">
      <c r="A88" s="12">
        <v>8</v>
      </c>
      <c r="B88" s="39"/>
      <c r="C88" s="12" t="s">
        <v>338</v>
      </c>
      <c r="D88" s="12"/>
      <c r="E88" s="14" t="s">
        <v>339</v>
      </c>
      <c r="F88" s="15">
        <v>9928</v>
      </c>
      <c r="G88" s="15"/>
      <c r="H88" s="15">
        <v>9928</v>
      </c>
      <c r="I88" s="15">
        <v>9928</v>
      </c>
      <c r="J88" s="15">
        <f t="shared" si="11"/>
        <v>1588.48</v>
      </c>
      <c r="K88" s="15"/>
      <c r="L88" s="15">
        <v>49.64</v>
      </c>
      <c r="M88" s="15">
        <v>64.53</v>
      </c>
      <c r="N88" s="15"/>
      <c r="O88" s="24">
        <f t="shared" si="7"/>
        <v>1702.65</v>
      </c>
      <c r="P88" s="25">
        <v>14762</v>
      </c>
      <c r="Q88" s="25"/>
      <c r="R88" s="28"/>
      <c r="S88" s="28">
        <f t="shared" si="13"/>
        <v>1033.34</v>
      </c>
      <c r="T88" s="29">
        <f t="shared" si="8"/>
        <v>17497.99</v>
      </c>
      <c r="U88" s="1">
        <v>50</v>
      </c>
      <c r="V88" s="1">
        <f t="shared" si="9"/>
        <v>3000</v>
      </c>
      <c r="W88" s="30">
        <v>1737</v>
      </c>
      <c r="X88" s="1">
        <f t="shared" si="10"/>
        <v>266869.88</v>
      </c>
    </row>
    <row r="89" s="1" customFormat="1" ht="15" customHeight="1" spans="1:24">
      <c r="A89" s="12">
        <v>9</v>
      </c>
      <c r="B89" s="39"/>
      <c r="C89" s="12" t="s">
        <v>340</v>
      </c>
      <c r="D89" s="12"/>
      <c r="E89" s="14" t="s">
        <v>341</v>
      </c>
      <c r="F89" s="15">
        <v>8740</v>
      </c>
      <c r="G89" s="15"/>
      <c r="H89" s="15">
        <v>8740</v>
      </c>
      <c r="I89" s="15">
        <v>8740</v>
      </c>
      <c r="J89" s="15">
        <f t="shared" si="11"/>
        <v>1398.4</v>
      </c>
      <c r="K89" s="15"/>
      <c r="L89" s="15">
        <v>43.7</v>
      </c>
      <c r="M89" s="15">
        <v>56.81</v>
      </c>
      <c r="N89" s="15"/>
      <c r="O89" s="24">
        <f t="shared" si="7"/>
        <v>1498.91</v>
      </c>
      <c r="P89" s="25">
        <v>14240</v>
      </c>
      <c r="Q89" s="25"/>
      <c r="R89" s="28"/>
      <c r="S89" s="28">
        <f t="shared" si="13"/>
        <v>996.8</v>
      </c>
      <c r="T89" s="29">
        <f t="shared" si="8"/>
        <v>16735.71</v>
      </c>
      <c r="U89" s="1">
        <v>50</v>
      </c>
      <c r="V89" s="1">
        <f t="shared" si="9"/>
        <v>3000</v>
      </c>
      <c r="W89" s="30">
        <v>1529</v>
      </c>
      <c r="X89" s="1">
        <f t="shared" si="10"/>
        <v>255226.52</v>
      </c>
    </row>
    <row r="90" s="1" customFormat="1" ht="15" customHeight="1" spans="1:24">
      <c r="A90" s="12">
        <v>10</v>
      </c>
      <c r="B90" s="39"/>
      <c r="C90" s="12" t="s">
        <v>342</v>
      </c>
      <c r="D90" s="12"/>
      <c r="E90" s="14" t="s">
        <v>343</v>
      </c>
      <c r="F90" s="15">
        <v>9918</v>
      </c>
      <c r="G90" s="15"/>
      <c r="H90" s="15">
        <v>9918</v>
      </c>
      <c r="I90" s="15">
        <v>9918</v>
      </c>
      <c r="J90" s="15">
        <f t="shared" si="11"/>
        <v>1586.88</v>
      </c>
      <c r="K90" s="15"/>
      <c r="L90" s="15">
        <v>49.59</v>
      </c>
      <c r="M90" s="15">
        <v>64.47</v>
      </c>
      <c r="N90" s="15"/>
      <c r="O90" s="24">
        <f t="shared" si="7"/>
        <v>1700.94</v>
      </c>
      <c r="P90" s="25">
        <v>15032</v>
      </c>
      <c r="Q90" s="25"/>
      <c r="R90" s="28"/>
      <c r="S90" s="28">
        <f t="shared" si="13"/>
        <v>1052.24</v>
      </c>
      <c r="T90" s="29">
        <f t="shared" si="8"/>
        <v>17785.18</v>
      </c>
      <c r="U90" s="1">
        <v>50</v>
      </c>
      <c r="V90" s="1">
        <f t="shared" si="9"/>
        <v>3000</v>
      </c>
      <c r="W90" s="30">
        <v>1736</v>
      </c>
      <c r="X90" s="1">
        <f t="shared" si="10"/>
        <v>270304.16</v>
      </c>
    </row>
    <row r="91" s="1" customFormat="1" ht="15" customHeight="1" spans="1:24">
      <c r="A91" s="12">
        <v>11</v>
      </c>
      <c r="B91" s="39"/>
      <c r="C91" s="12" t="s">
        <v>344</v>
      </c>
      <c r="D91" s="12"/>
      <c r="E91" s="14" t="s">
        <v>345</v>
      </c>
      <c r="F91" s="15">
        <v>7775</v>
      </c>
      <c r="G91" s="15"/>
      <c r="H91" s="15">
        <v>7775</v>
      </c>
      <c r="I91" s="15">
        <v>7775</v>
      </c>
      <c r="J91" s="15">
        <f t="shared" si="11"/>
        <v>1244</v>
      </c>
      <c r="K91" s="15"/>
      <c r="L91" s="15">
        <v>38.88</v>
      </c>
      <c r="M91" s="15">
        <v>50.54</v>
      </c>
      <c r="N91" s="15"/>
      <c r="O91" s="24">
        <f t="shared" si="7"/>
        <v>1333.42</v>
      </c>
      <c r="P91" s="25">
        <v>11059</v>
      </c>
      <c r="Q91" s="25"/>
      <c r="R91" s="28"/>
      <c r="S91" s="28">
        <f t="shared" si="13"/>
        <v>774.13</v>
      </c>
      <c r="T91" s="29">
        <f t="shared" si="8"/>
        <v>13166.55</v>
      </c>
      <c r="U91" s="1">
        <v>50</v>
      </c>
      <c r="V91" s="1">
        <f t="shared" si="9"/>
        <v>3000</v>
      </c>
      <c r="W91" s="30">
        <v>1361</v>
      </c>
      <c r="X91" s="1">
        <f t="shared" si="10"/>
        <v>210380.6</v>
      </c>
    </row>
    <row r="92" s="1" customFormat="1" ht="15" customHeight="1" spans="1:24">
      <c r="A92" s="12">
        <v>12</v>
      </c>
      <c r="B92" s="39"/>
      <c r="C92" s="33" t="s">
        <v>346</v>
      </c>
      <c r="D92" s="12"/>
      <c r="E92" s="14" t="s">
        <v>347</v>
      </c>
      <c r="F92" s="15">
        <v>17364</v>
      </c>
      <c r="G92" s="15"/>
      <c r="H92" s="15">
        <v>17364</v>
      </c>
      <c r="I92" s="15">
        <v>17364</v>
      </c>
      <c r="J92" s="15">
        <f t="shared" si="11"/>
        <v>2778.24</v>
      </c>
      <c r="K92" s="15"/>
      <c r="L92" s="15">
        <v>86.82</v>
      </c>
      <c r="M92" s="15">
        <v>112.87</v>
      </c>
      <c r="N92" s="15"/>
      <c r="O92" s="24">
        <f t="shared" si="7"/>
        <v>2977.93</v>
      </c>
      <c r="P92" s="25">
        <v>19839</v>
      </c>
      <c r="Q92" s="25"/>
      <c r="R92" s="28"/>
      <c r="S92" s="28">
        <f t="shared" si="13"/>
        <v>1388.73</v>
      </c>
      <c r="T92" s="29">
        <f t="shared" si="8"/>
        <v>24205.66</v>
      </c>
      <c r="U92" s="1">
        <v>50</v>
      </c>
      <c r="V92" s="1">
        <f t="shared" si="9"/>
        <v>3000</v>
      </c>
      <c r="W92" s="30">
        <v>2453</v>
      </c>
      <c r="X92" s="1">
        <f t="shared" si="10"/>
        <v>355953.92</v>
      </c>
    </row>
    <row r="93" s="1" customFormat="1" ht="15" customHeight="1" spans="1:24">
      <c r="A93" s="12">
        <v>13</v>
      </c>
      <c r="B93" s="40"/>
      <c r="C93" s="12" t="s">
        <v>348</v>
      </c>
      <c r="D93" s="12"/>
      <c r="E93" s="14" t="s">
        <v>349</v>
      </c>
      <c r="F93" s="15">
        <v>14317</v>
      </c>
      <c r="G93" s="15"/>
      <c r="H93" s="15">
        <v>14317</v>
      </c>
      <c r="I93" s="15">
        <v>14317</v>
      </c>
      <c r="J93" s="15">
        <f t="shared" si="11"/>
        <v>2290.72</v>
      </c>
      <c r="K93" s="15"/>
      <c r="L93" s="15">
        <v>71.59</v>
      </c>
      <c r="M93" s="15">
        <v>93.06</v>
      </c>
      <c r="N93" s="15"/>
      <c r="O93" s="24">
        <f t="shared" si="7"/>
        <v>2455.37</v>
      </c>
      <c r="P93" s="25">
        <v>20253</v>
      </c>
      <c r="Q93" s="25"/>
      <c r="R93" s="28"/>
      <c r="S93" s="28">
        <f t="shared" si="13"/>
        <v>1417.71</v>
      </c>
      <c r="T93" s="29">
        <f t="shared" si="8"/>
        <v>24126.08</v>
      </c>
      <c r="U93" s="1">
        <v>50</v>
      </c>
      <c r="V93" s="1">
        <f t="shared" si="9"/>
        <v>3000</v>
      </c>
      <c r="W93" s="30">
        <v>2453</v>
      </c>
      <c r="X93" s="1">
        <f t="shared" si="10"/>
        <v>354998.96</v>
      </c>
    </row>
    <row r="94" s="1" customFormat="1" ht="15" customHeight="1" spans="1:24">
      <c r="A94" s="35">
        <f>COUNT(A81:A93)</f>
        <v>13</v>
      </c>
      <c r="B94" s="41" t="s">
        <v>350</v>
      </c>
      <c r="C94" s="36"/>
      <c r="D94" s="36"/>
      <c r="E94" s="14" t="s">
        <v>322</v>
      </c>
      <c r="F94" s="37">
        <f t="shared" ref="F94:X94" si="14">SUM(F81:F93)</f>
        <v>138068</v>
      </c>
      <c r="G94" s="37">
        <f t="shared" si="14"/>
        <v>0</v>
      </c>
      <c r="H94" s="37">
        <f t="shared" si="14"/>
        <v>138068</v>
      </c>
      <c r="I94" s="37">
        <f t="shared" si="14"/>
        <v>138068</v>
      </c>
      <c r="J94" s="37">
        <f t="shared" si="14"/>
        <v>22090.88</v>
      </c>
      <c r="K94" s="37">
        <f t="shared" si="14"/>
        <v>0</v>
      </c>
      <c r="L94" s="37">
        <f t="shared" si="14"/>
        <v>690.36</v>
      </c>
      <c r="M94" s="37">
        <f t="shared" si="14"/>
        <v>897.45</v>
      </c>
      <c r="N94" s="37">
        <f t="shared" si="14"/>
        <v>0</v>
      </c>
      <c r="O94" s="55">
        <f t="shared" si="14"/>
        <v>23678.69</v>
      </c>
      <c r="P94" s="56">
        <f t="shared" si="14"/>
        <v>191308</v>
      </c>
      <c r="Q94" s="56">
        <f t="shared" si="14"/>
        <v>0</v>
      </c>
      <c r="R94" s="56">
        <f t="shared" si="14"/>
        <v>0</v>
      </c>
      <c r="S94" s="56">
        <f t="shared" si="14"/>
        <v>13391.56</v>
      </c>
      <c r="T94" s="56">
        <f t="shared" si="14"/>
        <v>228378.25</v>
      </c>
      <c r="U94" s="56">
        <f t="shared" si="14"/>
        <v>650</v>
      </c>
      <c r="V94" s="56">
        <f t="shared" si="14"/>
        <v>39000</v>
      </c>
      <c r="W94" s="56">
        <f t="shared" si="14"/>
        <v>22555</v>
      </c>
      <c r="X94" s="56">
        <f t="shared" si="14"/>
        <v>3479849</v>
      </c>
    </row>
    <row r="95" spans="24:24">
      <c r="X95" s="1">
        <f t="shared" si="10"/>
        <v>0</v>
      </c>
    </row>
    <row r="96" spans="24:24">
      <c r="X96" s="1">
        <f t="shared" si="10"/>
        <v>0</v>
      </c>
    </row>
    <row r="97" spans="3:24">
      <c r="C97" s="42" t="s">
        <v>351</v>
      </c>
      <c r="D97" s="43" t="s">
        <v>79</v>
      </c>
      <c r="E97" s="44" t="s">
        <v>352</v>
      </c>
      <c r="F97" s="45">
        <v>14170</v>
      </c>
      <c r="G97" s="46"/>
      <c r="H97" s="45">
        <v>14170</v>
      </c>
      <c r="I97" s="45">
        <v>14170</v>
      </c>
      <c r="J97" s="57">
        <f t="shared" ref="J97:J100" si="15">F97*16%</f>
        <v>2267.2</v>
      </c>
      <c r="K97" s="57"/>
      <c r="L97" s="57">
        <v>70.85</v>
      </c>
      <c r="M97" s="57">
        <v>92.11</v>
      </c>
      <c r="N97" s="57"/>
      <c r="O97" s="57">
        <f t="shared" ref="O97:O98" si="16">J97+L97+M97+N97</f>
        <v>2430.16</v>
      </c>
      <c r="P97" s="28">
        <v>20253</v>
      </c>
      <c r="Q97" s="59"/>
      <c r="R97" s="28"/>
      <c r="S97" s="28">
        <f t="shared" ref="S97:S101" si="17">P97*7%</f>
        <v>1417.71</v>
      </c>
      <c r="T97" s="61"/>
      <c r="U97" s="28">
        <v>0</v>
      </c>
      <c r="V97" s="62"/>
      <c r="W97" s="28">
        <v>2453</v>
      </c>
      <c r="X97" s="1">
        <f t="shared" si="10"/>
        <v>29436</v>
      </c>
    </row>
    <row r="98" spans="3:24">
      <c r="C98" s="47" t="s">
        <v>353</v>
      </c>
      <c r="D98" s="48" t="s">
        <v>95</v>
      </c>
      <c r="E98" s="49" t="s">
        <v>354</v>
      </c>
      <c r="F98" s="50">
        <v>9402</v>
      </c>
      <c r="G98" s="50"/>
      <c r="H98" s="50">
        <v>9402</v>
      </c>
      <c r="I98" s="50">
        <v>9402</v>
      </c>
      <c r="J98" s="50">
        <f t="shared" si="15"/>
        <v>1504.32</v>
      </c>
      <c r="K98" s="50"/>
      <c r="L98" s="50">
        <v>47.01</v>
      </c>
      <c r="M98" s="50">
        <v>61.11</v>
      </c>
      <c r="N98" s="50"/>
      <c r="O98" s="57">
        <f t="shared" si="16"/>
        <v>1612.44</v>
      </c>
      <c r="P98" s="58">
        <v>17420</v>
      </c>
      <c r="Q98" s="59"/>
      <c r="R98" s="28"/>
      <c r="S98" s="28">
        <f t="shared" si="17"/>
        <v>1219.4</v>
      </c>
      <c r="T98" s="61"/>
      <c r="U98" s="28">
        <v>0</v>
      </c>
      <c r="V98" s="62"/>
      <c r="W98" s="28">
        <v>2453</v>
      </c>
      <c r="X98" s="1">
        <f t="shared" si="10"/>
        <v>29436</v>
      </c>
    </row>
    <row r="99" spans="3:24">
      <c r="C99" s="51" t="s">
        <v>355</v>
      </c>
      <c r="D99" s="52" t="s">
        <v>356</v>
      </c>
      <c r="E99" s="49" t="s">
        <v>357</v>
      </c>
      <c r="F99" s="53">
        <v>7529</v>
      </c>
      <c r="G99" s="54"/>
      <c r="H99" s="53">
        <v>7529</v>
      </c>
      <c r="I99" s="53">
        <v>7529</v>
      </c>
      <c r="J99" s="50">
        <f t="shared" si="15"/>
        <v>1204.64</v>
      </c>
      <c r="K99" s="50"/>
      <c r="L99" s="50">
        <v>37.65</v>
      </c>
      <c r="M99" s="50">
        <v>48.94</v>
      </c>
      <c r="N99" s="50"/>
      <c r="O99" s="57">
        <f t="shared" ref="O99:O100" si="18">J99+L99+M99+N99</f>
        <v>1291.23</v>
      </c>
      <c r="P99" s="58">
        <v>15195</v>
      </c>
      <c r="Q99" s="59"/>
      <c r="R99" s="28"/>
      <c r="S99" s="28">
        <f t="shared" si="17"/>
        <v>1063.65</v>
      </c>
      <c r="T99" s="61"/>
      <c r="U99" s="28">
        <v>0</v>
      </c>
      <c r="V99" s="62"/>
      <c r="W99" s="28">
        <v>2453</v>
      </c>
      <c r="X99" s="1">
        <f t="shared" si="10"/>
        <v>29436</v>
      </c>
    </row>
    <row r="100" spans="3:24">
      <c r="C100" s="52" t="s">
        <v>358</v>
      </c>
      <c r="D100" s="52" t="s">
        <v>80</v>
      </c>
      <c r="E100" s="49" t="s">
        <v>359</v>
      </c>
      <c r="F100" s="50">
        <v>6340</v>
      </c>
      <c r="G100" s="50"/>
      <c r="H100" s="50">
        <v>6340</v>
      </c>
      <c r="I100" s="50">
        <v>6340</v>
      </c>
      <c r="J100" s="50">
        <f t="shared" si="15"/>
        <v>1014.4</v>
      </c>
      <c r="K100" s="50"/>
      <c r="L100" s="50">
        <v>31.7</v>
      </c>
      <c r="M100" s="50">
        <v>41.21</v>
      </c>
      <c r="N100" s="50"/>
      <c r="O100" s="57">
        <f t="shared" si="18"/>
        <v>1087.31</v>
      </c>
      <c r="P100" s="25">
        <v>12322</v>
      </c>
      <c r="Q100" s="25"/>
      <c r="R100" s="28"/>
      <c r="S100" s="28">
        <f t="shared" si="17"/>
        <v>862.54</v>
      </c>
      <c r="T100" s="28"/>
      <c r="U100" s="28">
        <v>0</v>
      </c>
      <c r="V100" s="62"/>
      <c r="W100" s="28">
        <v>2453</v>
      </c>
      <c r="X100" s="1">
        <f t="shared" si="10"/>
        <v>29436</v>
      </c>
    </row>
    <row r="101" spans="3:24">
      <c r="C101" s="52" t="s">
        <v>360</v>
      </c>
      <c r="D101" s="52"/>
      <c r="E101" s="49" t="s">
        <v>361</v>
      </c>
      <c r="F101" s="53">
        <v>8175</v>
      </c>
      <c r="G101" s="53"/>
      <c r="H101" s="53">
        <v>8175</v>
      </c>
      <c r="I101" s="53">
        <v>8175</v>
      </c>
      <c r="J101" s="50">
        <f t="shared" ref="J101" si="19">F101*16%</f>
        <v>1308</v>
      </c>
      <c r="K101" s="53"/>
      <c r="L101" s="50">
        <v>40.88</v>
      </c>
      <c r="M101" s="50">
        <v>53.14</v>
      </c>
      <c r="N101" s="53"/>
      <c r="O101" s="45">
        <v>1402.03</v>
      </c>
      <c r="P101" s="59">
        <v>13057</v>
      </c>
      <c r="Q101" s="59"/>
      <c r="R101" s="59"/>
      <c r="S101" s="28">
        <f t="shared" si="17"/>
        <v>913.99</v>
      </c>
      <c r="T101" s="59"/>
      <c r="U101" s="59">
        <v>0</v>
      </c>
      <c r="V101" s="59"/>
      <c r="W101" s="28">
        <v>2453</v>
      </c>
      <c r="X101" s="1">
        <f t="shared" si="10"/>
        <v>29436</v>
      </c>
    </row>
  </sheetData>
  <mergeCells count="10">
    <mergeCell ref="F1:I1"/>
    <mergeCell ref="J1:N1"/>
    <mergeCell ref="A1:A2"/>
    <mergeCell ref="B1:B2"/>
    <mergeCell ref="B3:B79"/>
    <mergeCell ref="B81:B93"/>
    <mergeCell ref="C1:C2"/>
    <mergeCell ref="D1:D2"/>
    <mergeCell ref="E1:E2"/>
    <mergeCell ref="O1:O2"/>
  </mergeCells>
  <conditionalFormatting sqref="C97">
    <cfRule type="duplicateValues" dxfId="0" priority="14"/>
    <cfRule type="duplicateValues" dxfId="0" priority="15"/>
  </conditionalFormatting>
  <conditionalFormatting sqref="C98">
    <cfRule type="duplicateValues" dxfId="0" priority="11"/>
    <cfRule type="duplicateValues" dxfId="0" priority="12"/>
  </conditionalFormatting>
  <conditionalFormatting sqref="C99">
    <cfRule type="duplicateValues" dxfId="0" priority="8"/>
    <cfRule type="duplicateValues" dxfId="0" priority="9"/>
  </conditionalFormatting>
  <conditionalFormatting sqref="C100">
    <cfRule type="duplicateValues" dxfId="0" priority="5"/>
    <cfRule type="duplicateValues" dxfId="0" priority="6"/>
  </conditionalFormatting>
  <conditionalFormatting sqref="C101">
    <cfRule type="duplicateValues" dxfId="0" priority="2"/>
    <cfRule type="duplicateValues" dxfId="0" priority="3"/>
  </conditionalFormatting>
  <conditionalFormatting sqref="C1:C94">
    <cfRule type="duplicateValues" dxfId="0" priority="17"/>
    <cfRule type="duplicateValues" dxfId="0" priority="18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马蓉</dc:creator>
  <cp:lastModifiedBy>Sky</cp:lastModifiedBy>
  <dcterms:created xsi:type="dcterms:W3CDTF">2022-10-18T06:48:00Z</dcterms:created>
  <cp:lastPrinted>2022-10-31T09:04:00Z</cp:lastPrinted>
  <dcterms:modified xsi:type="dcterms:W3CDTF">2022-11-28T07:32:12Z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CE75AF77645745D3A96446506ED23643</vt:lpwstr>
  </property>
  <property fmtid="{D5CDD505-2E9C-101B-9397-08002B2CF9AE}" pid="3" name="KSOProductBuildVer">
    <vt:lpwstr>2052-11.1.0.12763</vt:lpwstr>
  </property>
</Properties>
</file>