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<sst xmlns="http://schemas.openxmlformats.org/spreadsheetml/2006/main" count="598" uniqueCount="402">
  <si>
    <t>鄂尔多斯市东胜区就业服务中心2023年稳岗返还补贴发放公示表</t>
  </si>
  <si>
    <t>序号</t>
  </si>
  <si>
    <t>单位编号</t>
  </si>
  <si>
    <t>单位名称</t>
  </si>
  <si>
    <t>统一社会信用代码</t>
  </si>
  <si>
    <t>上年度裁员率</t>
  </si>
  <si>
    <t>申请
企业规模</t>
  </si>
  <si>
    <t>上年度
月均参保人数</t>
  </si>
  <si>
    <t>上年度实际缴纳
失业保险费总额</t>
  </si>
  <si>
    <t>补贴金额</t>
  </si>
  <si>
    <t>备注</t>
  </si>
  <si>
    <t>内蒙古合森实业有限公司</t>
  </si>
  <si>
    <t>91150602MA13RB4Q72</t>
  </si>
  <si>
    <t>微型企业</t>
  </si>
  <si>
    <t>内蒙古全智装饰科技有限公司</t>
  </si>
  <si>
    <t>91150602MA0RTKMQ7N</t>
  </si>
  <si>
    <t>内蒙古科泰机械科技有限公司</t>
  </si>
  <si>
    <t>91150602MA0MXTXH56</t>
  </si>
  <si>
    <t>鄂尔多斯市顶弘煤炭运销有限责任公司</t>
  </si>
  <si>
    <t>91150602MA0RTB173D</t>
  </si>
  <si>
    <t>小型企业</t>
  </si>
  <si>
    <t>内蒙古远益众泰机械维修有限责任公司</t>
  </si>
  <si>
    <t>9115062258518721XB</t>
  </si>
  <si>
    <t>内蒙古邦识律师事务所</t>
  </si>
  <si>
    <t>31150000MD029320X4</t>
  </si>
  <si>
    <t>鄂尔多斯市嘉博文化创意有限公司</t>
  </si>
  <si>
    <t>91150602MA7YNPEDXX</t>
  </si>
  <si>
    <t>鄂尔多斯市旭康大药房有限公司</t>
  </si>
  <si>
    <t>91150602MA0NQYCX97</t>
  </si>
  <si>
    <t>鄂尔多斯市中益矿山装备有限责任公司</t>
  </si>
  <si>
    <t>鄂尔多斯市中硕机电设备有限公司</t>
  </si>
  <si>
    <t>91150602MA13NEHP8C</t>
  </si>
  <si>
    <t>内蒙古快可里商贸有限公司</t>
  </si>
  <si>
    <t>91150602MA0NRGCM55</t>
  </si>
  <si>
    <t>鄂尔多斯市万普膳坊食品有限公司</t>
  </si>
  <si>
    <t>91150602MABP0FY31A</t>
  </si>
  <si>
    <t>内蒙古凯美家居有限公司</t>
  </si>
  <si>
    <t>91150602MA7LGQ0FXF</t>
  </si>
  <si>
    <t>内蒙古燕利能源有限公司</t>
  </si>
  <si>
    <t>91150602MA0RRCLG6B</t>
  </si>
  <si>
    <t>内蒙古金财云智商业服务有限公司</t>
  </si>
  <si>
    <t>91150602MA13NNU944</t>
  </si>
  <si>
    <t>东胜区益佳社会工作服务中心</t>
  </si>
  <si>
    <t>52150602MJ24843782</t>
  </si>
  <si>
    <t>鄂尔多斯市万维应急救援技术服务有限责任公司</t>
  </si>
  <si>
    <t>91150602MA7MWYLT86</t>
  </si>
  <si>
    <t>鄂尔多斯市矛盾艺术培训学校有限公司</t>
  </si>
  <si>
    <t>91150602MA13NK0P6R</t>
  </si>
  <si>
    <t>鄂尔多斯市百望云企业管理有限公司</t>
  </si>
  <si>
    <t>91150602MABM07FG2N</t>
  </si>
  <si>
    <t>内蒙古若辉（鄂尔多斯）律师事务所</t>
  </si>
  <si>
    <t>31150000MD0271035K</t>
  </si>
  <si>
    <t>鄂尔多斯市亚赫商贸有限责任公司</t>
  </si>
  <si>
    <t>91150602MA0Q7YFX7K</t>
  </si>
  <si>
    <t>内蒙古晟喆商贸有限公司</t>
  </si>
  <si>
    <t>91150602MA7G7A974P</t>
  </si>
  <si>
    <t>内蒙古盛恒煤炭有限责任公司</t>
  </si>
  <si>
    <t>91150602MA0MYF6A3E</t>
  </si>
  <si>
    <t>上海靖予霖（鄂尔多斯）律师事务所</t>
  </si>
  <si>
    <t>31150000MD02709992</t>
  </si>
  <si>
    <t>中小微企业</t>
  </si>
  <si>
    <t>鄂尔多斯市东云旺商贸有限公司</t>
  </si>
  <si>
    <t>内蒙古合森供应链管理有限公司</t>
  </si>
  <si>
    <t>91150602MA0RTF756K</t>
  </si>
  <si>
    <t>内蒙古百润实业有限责任公司</t>
  </si>
  <si>
    <t>91150602MA7HN1WG8Y</t>
  </si>
  <si>
    <t>东胜区万达广场未来妈咪孕婴童用品店</t>
  </si>
  <si>
    <t>92150602MA0QAU2R0E</t>
  </si>
  <si>
    <t>东胜区巴音孟克乐知道幼儿园</t>
  </si>
  <si>
    <t>52150602MJY345173A</t>
  </si>
  <si>
    <t>鄂尔多斯市万江管理咨询有限公司</t>
  </si>
  <si>
    <t>91150602MA7YNM2H8E</t>
  </si>
  <si>
    <t>鄂尔多斯市税企通财税服务有限公司</t>
  </si>
  <si>
    <t>91150602MA13UAYL04</t>
  </si>
  <si>
    <t>鄂尔多斯市正宇商贸有限公司</t>
  </si>
  <si>
    <t>91150691552830707G</t>
  </si>
  <si>
    <t>鄂尔多斯市瑞峰商贸有限公司</t>
  </si>
  <si>
    <t>91150602MA0NMYMQ3B</t>
  </si>
  <si>
    <t>鄂尔多斯市金晟隆商务酒店有限公司</t>
  </si>
  <si>
    <t>91150602MA0MWWJ34W</t>
  </si>
  <si>
    <t>鄂尔多斯市企兴财税服务有限责任公司</t>
  </si>
  <si>
    <t>91150602MA13P92D1T</t>
  </si>
  <si>
    <t>鄂尔多斯市创实品牌策划有限责任公司</t>
  </si>
  <si>
    <t>91150602318446272X</t>
  </si>
  <si>
    <t>内蒙古北极光装饰工程有限公司</t>
  </si>
  <si>
    <t>91150602MA0NBQQQ70</t>
  </si>
  <si>
    <t>内蒙古贞观建筑科技有限公司</t>
  </si>
  <si>
    <t>91150602MA0N507H9J</t>
  </si>
  <si>
    <t>鄂尔多斯市网诚信息技术有限公司</t>
  </si>
  <si>
    <t>91150602318425834B</t>
  </si>
  <si>
    <t>内蒙古重点科技服务有限公司</t>
  </si>
  <si>
    <t>91150602MA0NDLAF2A</t>
  </si>
  <si>
    <t>内蒙古炫通行汽车销售有限公司</t>
  </si>
  <si>
    <t>91150602MA0NR1N39B</t>
  </si>
  <si>
    <t>内蒙古恒厚茶业有限公司</t>
  </si>
  <si>
    <t>91150602MA0MWH673A</t>
  </si>
  <si>
    <t>内蒙古聪声医疗器械有限责任公司鄂尔多斯市分公司</t>
  </si>
  <si>
    <t>91150602MA0NF9MX4D</t>
  </si>
  <si>
    <t>内蒙古晟傲商贸有限公司</t>
  </si>
  <si>
    <t>91150602MA0Q09BW7X</t>
  </si>
  <si>
    <t>济南万和企业管理咨询有限公司鄂尔多斯市分公司</t>
  </si>
  <si>
    <t>91150602MA0Q40W57L</t>
  </si>
  <si>
    <t>鄂尔多斯市亿豪建筑有限责任公司</t>
  </si>
  <si>
    <t>91150602555458429C</t>
  </si>
  <si>
    <t>内蒙古苏航广告传媒有限责任公司</t>
  </si>
  <si>
    <t>91150602MA13PLUB6M</t>
  </si>
  <si>
    <t>鄂尔多斯市挚友工程机械有限公司</t>
  </si>
  <si>
    <t>91150602MA0NM2AC5C</t>
  </si>
  <si>
    <t>内蒙古中计计量检测科技有限公司</t>
  </si>
  <si>
    <t>91150602MA0Q6Q1G11</t>
  </si>
  <si>
    <t>内蒙古通和食品科技有限公司</t>
  </si>
  <si>
    <t>91150602MA0NJW9F9T</t>
  </si>
  <si>
    <t>内蒙古佳景工程咨询有限责任公司</t>
  </si>
  <si>
    <t>91150602MA0Q2JHB1C</t>
  </si>
  <si>
    <t>鄂尔多斯市汇康大药房连锁有限责任公司东胜区四十一分店</t>
  </si>
  <si>
    <t>91150602MA0MW7P507</t>
  </si>
  <si>
    <t>鄂尔多斯市东胜区金灿商贸有限责任公司</t>
  </si>
  <si>
    <t>内蒙古宏欣项目管理有限公司</t>
  </si>
  <si>
    <t>91150602MA0PWX1G1W</t>
  </si>
  <si>
    <t>鄂尔多斯市东胜区天捷纸业有限公司</t>
  </si>
  <si>
    <t>内蒙古正同科技有限公司</t>
  </si>
  <si>
    <t>91150602MA13NJJU5R</t>
  </si>
  <si>
    <t>内蒙古伍六柒科技有限公司</t>
  </si>
  <si>
    <t>9115060239715316XF</t>
  </si>
  <si>
    <t>内蒙古佳乐数据技术有限公司</t>
  </si>
  <si>
    <t>91150602MA0Q5LJ14N</t>
  </si>
  <si>
    <t>鄂尔多斯市瑞亚科网络科技有限公司</t>
  </si>
  <si>
    <t>91150602MA0Q8PT23Y</t>
  </si>
  <si>
    <t>鄂尔多斯市谊丰商贸有限责任公司</t>
  </si>
  <si>
    <t>鄂尔多斯市巴音孟克可汗御厨餐饮有限公司</t>
  </si>
  <si>
    <t>91150602MA0NJT5L4B</t>
  </si>
  <si>
    <t>内蒙古神岳运输有限公司</t>
  </si>
  <si>
    <t>91150602MA0NRWYY7H</t>
  </si>
  <si>
    <t>鄂尔多斯市蓝翼创想影视传媒有限责任公司</t>
  </si>
  <si>
    <t>9115060239776282X3</t>
  </si>
  <si>
    <t>鄂尔多斯市亨运通汽车销售服务有限责任公司</t>
  </si>
  <si>
    <t>91150602MA0NKKW64L</t>
  </si>
  <si>
    <t>内蒙古伊赫信息科技有限责任公司</t>
  </si>
  <si>
    <t>鄂尔多斯市东胜区艾维文化传媒有限责任公司</t>
  </si>
  <si>
    <t>91150602570628553M</t>
  </si>
  <si>
    <t>鄂尔多斯市中小企业联合会</t>
  </si>
  <si>
    <t>51150600573297796W</t>
  </si>
  <si>
    <t>鄂尔多斯市译樱教育咨询有限责任公司</t>
  </si>
  <si>
    <t>91150602397473702Y</t>
  </si>
  <si>
    <t>内蒙古苏依商贸有限公司</t>
  </si>
  <si>
    <t>91150602MA0Q5BHR72</t>
  </si>
  <si>
    <t>鄂尔多斯市森诚电子有限责任公司</t>
  </si>
  <si>
    <t>91150602MA0Q1N0Y77</t>
  </si>
  <si>
    <t>鄂尔多斯市鸿屿景观设计有限公司</t>
  </si>
  <si>
    <t>91150602341430607L</t>
  </si>
  <si>
    <t>内蒙古中鼎泰瑞市政工程有限责任公司</t>
  </si>
  <si>
    <t>91150602561211895G</t>
  </si>
  <si>
    <t>内蒙古弘邦智慧建设科技有限责任公司</t>
  </si>
  <si>
    <t>91150602686545856R</t>
  </si>
  <si>
    <t>鄂尔多斯市跃和鼎诚物业管理服务有限责任公司</t>
  </si>
  <si>
    <t>91150602573260520N</t>
  </si>
  <si>
    <t>鄂尔多斯市网云时代科技有限公司</t>
  </si>
  <si>
    <t>91150602MA0Q23CKXJ</t>
  </si>
  <si>
    <t>鄂尔多斯市千牛惠民商贸有限责任公司</t>
  </si>
  <si>
    <t>91150602329070127C</t>
  </si>
  <si>
    <t>内蒙古康元医疗器械有限公司</t>
  </si>
  <si>
    <t>内蒙古东辉水电安装有限公司</t>
  </si>
  <si>
    <t>91150602MA0N6XJL3T</t>
  </si>
  <si>
    <t>内蒙古柯莱沃信息技术有限公司</t>
  </si>
  <si>
    <t>91150602MA0PT45U6A</t>
  </si>
  <si>
    <t>鄂尔多斯市和祥科技有限责任公司</t>
  </si>
  <si>
    <t>内蒙古益峰工程服务有限公司</t>
  </si>
  <si>
    <t>91150602MA0N7MPA77</t>
  </si>
  <si>
    <t>内蒙古汇科能源科技有限公司</t>
  </si>
  <si>
    <t>91150602MA0NGRW53L</t>
  </si>
  <si>
    <t>鄂尔多斯市盛龙体育运动推广有限责任公司</t>
  </si>
  <si>
    <t>91150602MA0PX9PR4K</t>
  </si>
  <si>
    <t>内蒙古吉泰工贸有限公司</t>
  </si>
  <si>
    <t>91150602070139665U</t>
  </si>
  <si>
    <t>内蒙古传承文化发展有限责任公司</t>
  </si>
  <si>
    <t>鄂尔多斯市同利兴商贸有限公司</t>
  </si>
  <si>
    <t>91150602318443258Q</t>
  </si>
  <si>
    <t>内蒙古玉星汽车运输有限公司</t>
  </si>
  <si>
    <t>91150602061634314F</t>
  </si>
  <si>
    <t>内蒙古鸿邦奥冠能源有限公司</t>
  </si>
  <si>
    <t>91150602MA0NMTMC58</t>
  </si>
  <si>
    <t>鄂尔多斯市浩诚机械设备有限责任公司</t>
  </si>
  <si>
    <t>91150602094694495P</t>
  </si>
  <si>
    <t>内蒙古益点金商贸有限公司</t>
  </si>
  <si>
    <t>91150602MA0MW24F51</t>
  </si>
  <si>
    <t>鄂尔多斯市润祥环保科技有限公司</t>
  </si>
  <si>
    <t>内蒙古嘉睿财税服务有限公司</t>
  </si>
  <si>
    <t>91150602MA0NDJ5G3K</t>
  </si>
  <si>
    <t>内蒙古欧上商贸有限公司</t>
  </si>
  <si>
    <t>91150602MA0Q58587N</t>
  </si>
  <si>
    <t>鄂尔多斯市李采泓技术服务咨询有限责任公司</t>
  </si>
  <si>
    <t>91150602MA0RR4C65N</t>
  </si>
  <si>
    <t>内蒙古安泰达科技有限责任公司</t>
  </si>
  <si>
    <t>91150602MA0MXLCL24</t>
  </si>
  <si>
    <t>鄂尔多斯市鑫泰工程机械有限公司</t>
  </si>
  <si>
    <t>91150602MA0NK34786</t>
  </si>
  <si>
    <t>中型企业</t>
  </si>
  <si>
    <t>内蒙古华阳项目管理咨询有限责任公司</t>
  </si>
  <si>
    <t>91150602MA0NJAPK1K</t>
  </si>
  <si>
    <t>内蒙古万历建设有限公司</t>
  </si>
  <si>
    <t>91150602MA13N9P27H</t>
  </si>
  <si>
    <t>鄂尔多斯市龙太信息服务有限公司</t>
  </si>
  <si>
    <t>91150602MA13U7JR62</t>
  </si>
  <si>
    <t>内蒙古荣汇财税咨询有限公司</t>
  </si>
  <si>
    <t>91150602MA0NBKM29A</t>
  </si>
  <si>
    <t>内蒙古日鑫科技有限公司</t>
  </si>
  <si>
    <t>91150602MA0N427H99</t>
  </si>
  <si>
    <t>内蒙古林洲环保有限公司</t>
  </si>
  <si>
    <t>91150602MA0QADN582</t>
  </si>
  <si>
    <t>鄂尔多斯市嘉诺拍卖有限责任公司</t>
  </si>
  <si>
    <t>91150602680004039B</t>
  </si>
  <si>
    <t>鄂尔多斯市顶艺文化传播有限责任公司</t>
  </si>
  <si>
    <t>91150602581762467U</t>
  </si>
  <si>
    <t>鄂尔多斯市东胜区泊江海镇加油站</t>
  </si>
  <si>
    <t>91150602094693206Y</t>
  </si>
  <si>
    <t>鄂尔多斯市领先未来电子商务有限责任公司</t>
  </si>
  <si>
    <t>91150602MA0MWP9FXF</t>
  </si>
  <si>
    <t>内蒙古志诚家居建材有限公司</t>
  </si>
  <si>
    <t>91150602MA13Q5410H</t>
  </si>
  <si>
    <t>内蒙古宠悦宠物服务有限公司</t>
  </si>
  <si>
    <t>91150602MA7YNH6W21</t>
  </si>
  <si>
    <t>内蒙古融辉建设有限责任公司</t>
  </si>
  <si>
    <t>91150602MA0N7YUA1C</t>
  </si>
  <si>
    <t>鄂尔多斯市思博达运销有限公司</t>
  </si>
  <si>
    <t>91150602MA0QGHMT1P</t>
  </si>
  <si>
    <t>内蒙古仁兴律师事务所</t>
  </si>
  <si>
    <t>31150000690099465Y</t>
  </si>
  <si>
    <t>鄂尔多斯市华枫糖尿病医院有限公司</t>
  </si>
  <si>
    <t>91150602MA0Q4Y4A2T</t>
  </si>
  <si>
    <t>内蒙古浩德企业管理有限公司</t>
  </si>
  <si>
    <t>91150602MA7YN2WB59</t>
  </si>
  <si>
    <t>鄂尔多斯市兴盛捷物流有限公司</t>
  </si>
  <si>
    <t>91150602MA0NDYDH3Q</t>
  </si>
  <si>
    <t>内蒙古乐天商贸有限公司</t>
  </si>
  <si>
    <t>91150602MA0NE5N63K</t>
  </si>
  <si>
    <t>鄂尔多斯市雷泰网络工程有限公司</t>
  </si>
  <si>
    <t>91150602558124854D</t>
  </si>
  <si>
    <t>鄂尔多斯市瑞邦达经贸有限公司</t>
  </si>
  <si>
    <t>91150602MA0N8RT85L</t>
  </si>
  <si>
    <t>鄂尔多斯市东胜区金浩源建材有限责任公司</t>
  </si>
  <si>
    <t>91150602699466196Y</t>
  </si>
  <si>
    <t>鄂尔多斯市天宇空调销售有限责任公司</t>
  </si>
  <si>
    <t>淮矿芬雷选煤工程技术（北京）有限责任公司东胜区分公司</t>
  </si>
  <si>
    <t>91150602MA0N0QP40T</t>
  </si>
  <si>
    <t>鄂尔多斯市通泰汽车销售服务有限责任公司</t>
  </si>
  <si>
    <t>91150602MA0MYXH51N</t>
  </si>
  <si>
    <t>鄂尔多斯市三头六臂商贸有限公司</t>
  </si>
  <si>
    <t>91150602MA0QBH6R6A</t>
  </si>
  <si>
    <t>内蒙古弘欣物业管理有限公司</t>
  </si>
  <si>
    <t>91150602MA13NDWF9E</t>
  </si>
  <si>
    <t>鄂尔多斯市昇源财务代理有限公司</t>
  </si>
  <si>
    <t>91150602MA0NDAP80E</t>
  </si>
  <si>
    <t>内蒙古铭荣质检技术有限公司</t>
  </si>
  <si>
    <t>91150602MA13UUFW4E</t>
  </si>
  <si>
    <t>鄂尔多斯市东胜区爱乐艺术培训有限公司</t>
  </si>
  <si>
    <t>91150602573281938X</t>
  </si>
  <si>
    <t>鄂尔多斯市勇瑞科技有限责任公司</t>
  </si>
  <si>
    <t>91150602588819411X</t>
  </si>
  <si>
    <t>鄂尔多斯市草苺美术培训有限公司</t>
  </si>
  <si>
    <t>91150602MA0QQRD683</t>
  </si>
  <si>
    <t>鄂尔多斯市汇康大药房连锁有限责任公司八十八分店</t>
  </si>
  <si>
    <t>91150602MA0Q6UBN3U</t>
  </si>
  <si>
    <t>内蒙古万辉电力技术有限公司</t>
  </si>
  <si>
    <t>91150602MA0QGNHB9E</t>
  </si>
  <si>
    <t>鄂尔多斯市中合建市政建筑有限责任公司</t>
  </si>
  <si>
    <t>91150602MA0MW9EF8M</t>
  </si>
  <si>
    <t>内蒙古正联项目管理有限公司</t>
  </si>
  <si>
    <t>91150602MA0Q463AXB</t>
  </si>
  <si>
    <t>鄂尔多斯市秦直道机动车检测技术有限公司</t>
  </si>
  <si>
    <t>91150602MA0Q7D5F9P</t>
  </si>
  <si>
    <t>内蒙古迅畅信息科技有限责任公司</t>
  </si>
  <si>
    <t>91150602MA13TACDXQ</t>
  </si>
  <si>
    <t>鄂尔多斯市金澳房地产开发有限责任公司</t>
  </si>
  <si>
    <t>91150691667319749U</t>
  </si>
  <si>
    <t>鄂尔多斯市一鼎商贸有限公司</t>
  </si>
  <si>
    <t>91150602MA0MWFDK9J</t>
  </si>
  <si>
    <t>内蒙古俊元矿业有限公司</t>
  </si>
  <si>
    <t>91150602MA13NQWL3G</t>
  </si>
  <si>
    <t>内蒙古共展世创项目管理有限公司</t>
  </si>
  <si>
    <t>91150602MA13RWH04L</t>
  </si>
  <si>
    <t>内蒙古兴宏程工程技术有限公司</t>
  </si>
  <si>
    <t>91150602072587664P</t>
  </si>
  <si>
    <t>内蒙古仁正建设工程有限公司</t>
  </si>
  <si>
    <t>91150602MA13T6EW7J</t>
  </si>
  <si>
    <t>鄂尔多斯市新国草堂医药有限公司</t>
  </si>
  <si>
    <t>91150602MA0MWEUG1Y</t>
  </si>
  <si>
    <t>内蒙古德亿财税管理咨询有限公司</t>
  </si>
  <si>
    <t>91150602MA0Q0R3C11</t>
  </si>
  <si>
    <t>内蒙古铭迎泰能源有限公司</t>
  </si>
  <si>
    <t>91150602MA13T6EA70</t>
  </si>
  <si>
    <t>内蒙古瑞通进出口贸易有限公司</t>
  </si>
  <si>
    <t>91150602MA0MW85B5X</t>
  </si>
  <si>
    <t>内蒙古万凯工贸有限公司</t>
  </si>
  <si>
    <t>91150602MA0PWUTT8C</t>
  </si>
  <si>
    <t>鄂尔多斯市弘基建筑工程有限公司</t>
  </si>
  <si>
    <t>鄂尔多斯市鹏远路桥有限责任公司</t>
  </si>
  <si>
    <t>91150602558103834L</t>
  </si>
  <si>
    <t>鄂尔多斯市弘基园林绿化工程有限公司</t>
  </si>
  <si>
    <t>鄂尔多斯市弘基装饰装潢工程有限公司</t>
  </si>
  <si>
    <t>91150602050590424W</t>
  </si>
  <si>
    <t>鄂尔多斯市万兆商砼有限责任公司</t>
  </si>
  <si>
    <t>91150602686549937D</t>
  </si>
  <si>
    <t>内蒙古磐宏保安管理服务有限责任公司</t>
  </si>
  <si>
    <t>91150691MA0QLFB14U</t>
  </si>
  <si>
    <t>鄂尔多斯市天骄蒙银村镇银行股份有限公司</t>
  </si>
  <si>
    <t>91150600591974367N</t>
  </si>
  <si>
    <t>鄂尔多斯市中能源满世煤炭运销有限责任公司</t>
  </si>
  <si>
    <t>鄂尔多斯市升耀商贸有限责任公司</t>
  </si>
  <si>
    <t>9115060209690891XH</t>
  </si>
  <si>
    <t>内蒙古势贸科技有限公司</t>
  </si>
  <si>
    <t>91150602MA7YQ8AC62</t>
  </si>
  <si>
    <t>内蒙古凯拓科技有限公司</t>
  </si>
  <si>
    <t>91150602MA7YN1T54D</t>
  </si>
  <si>
    <t>内蒙古蒙凯汽车有限公司</t>
  </si>
  <si>
    <t>91150602MA13R9HD85</t>
  </si>
  <si>
    <t>内蒙古甲德元实业有限公司</t>
  </si>
  <si>
    <t>91150602MA13Q42K0H</t>
  </si>
  <si>
    <t>内蒙古福德百汇矿业有限公司</t>
  </si>
  <si>
    <t>91150627MA13NQ1P94</t>
  </si>
  <si>
    <t>鄂尔多斯市星辰速运有限公司</t>
  </si>
  <si>
    <t>91150602686549929J</t>
  </si>
  <si>
    <t>内蒙古义盟律师事务所</t>
  </si>
  <si>
    <t>31150000701256877C</t>
  </si>
  <si>
    <t>其他</t>
  </si>
  <si>
    <t>鄂尔多斯市中北煤化工有限公司</t>
  </si>
  <si>
    <t>91150602779478824N</t>
  </si>
  <si>
    <t>鄂尔多斯市宝联建筑安装有限责任公司</t>
  </si>
  <si>
    <t>91150602783008905R</t>
  </si>
  <si>
    <t>鄂尔多斯市巴音孟克煤炭有限责任公司</t>
  </si>
  <si>
    <t>91150602793606757W</t>
  </si>
  <si>
    <t>鄂尔多斯市恒新鸿业网络技术有限责任公司</t>
  </si>
  <si>
    <t>鄂尔多斯市星光国际旅行社有限责任公司</t>
  </si>
  <si>
    <t>91150602701261713D</t>
  </si>
  <si>
    <t>内蒙古中益云控科技有限公司</t>
  </si>
  <si>
    <t>91150602MABYBWU9XB</t>
  </si>
  <si>
    <t>内蒙古智投工程项目管理有限责任公司</t>
  </si>
  <si>
    <t>91150602MABTHFB822</t>
  </si>
  <si>
    <t>鄂尔多斯市煤校安全技术服务有限公司</t>
  </si>
  <si>
    <t>91150602MA7F78E96B</t>
  </si>
  <si>
    <t>鄂尔多斯市景欣房地产有限公司</t>
  </si>
  <si>
    <t>91150602MA13QNLT7N</t>
  </si>
  <si>
    <t>内蒙古蒙汇通科技有限公司</t>
  </si>
  <si>
    <t>91150602MA0QABW334</t>
  </si>
  <si>
    <t>内蒙古欣燃能源科技有限公司</t>
  </si>
  <si>
    <t>91150602MABNMYL044</t>
  </si>
  <si>
    <t>内蒙古拓恒建设有限公司</t>
  </si>
  <si>
    <t>91150602MABLUK6F51</t>
  </si>
  <si>
    <t>内蒙古铄格建设有限公司</t>
  </si>
  <si>
    <t>91150602MA7YN7W179</t>
  </si>
  <si>
    <t>内蒙古朗久职业卫生技术服务有限公司</t>
  </si>
  <si>
    <t>91150602MA7GY7Y99W</t>
  </si>
  <si>
    <t>鄂尔多斯市且意商贸有限公司</t>
  </si>
  <si>
    <t>91150602MA7G60JG9K</t>
  </si>
  <si>
    <t>内蒙古金沣科技有限公司</t>
  </si>
  <si>
    <t>91150602MA7FDJCQ53</t>
  </si>
  <si>
    <t>内蒙古百辅课后教育咨询有限公司</t>
  </si>
  <si>
    <t>91150602MA7H3MEL2E</t>
  </si>
  <si>
    <t>内蒙古烁通能源开发有限责任公司</t>
  </si>
  <si>
    <t>91150602MA0RTN205H</t>
  </si>
  <si>
    <t>巴音孟克圣坤（北京）文化艺术有限公司鄂尔多斯市分公司</t>
  </si>
  <si>
    <t>91150602MA0RT45Y00</t>
  </si>
  <si>
    <t>鄂尔多斯市东胜区乐知道职业培训学校</t>
  </si>
  <si>
    <t>52150602MJ24852822</t>
  </si>
  <si>
    <t>内蒙古中文建设有限公司</t>
  </si>
  <si>
    <t>91150627MA13U0FK49</t>
  </si>
  <si>
    <t>鄂尔多斯市润誉二手车交易市场有限公司</t>
  </si>
  <si>
    <t>91150602341465922K</t>
  </si>
  <si>
    <t>鄂尔多斯市嘉友实业有限公司</t>
  </si>
  <si>
    <t>91150602MA0RTQJM14</t>
  </si>
  <si>
    <t>内蒙古世融财税咨询服务有限公司</t>
  </si>
  <si>
    <t>91150602MA13UNEE1W</t>
  </si>
  <si>
    <t>鄂尔多斯市云泰文化传媒有限责任公司</t>
  </si>
  <si>
    <t>91150602MA0PUX935H</t>
  </si>
  <si>
    <t>内蒙古双联环保再生资源有限公司</t>
  </si>
  <si>
    <t>91150602MA0Q2H868J</t>
  </si>
  <si>
    <t>内蒙古恒鑫煤炭有限公司</t>
  </si>
  <si>
    <t>91150602MA0N57H02N</t>
  </si>
  <si>
    <t>内蒙古翼云能网络科技有限公司</t>
  </si>
  <si>
    <t>91150602MA7EC0P313</t>
  </si>
  <si>
    <t>内蒙古潭鑫煤炭销售服务有限公司</t>
  </si>
  <si>
    <t>91150602MA7FX62Y06</t>
  </si>
  <si>
    <t>鄂尔多斯市北康医药有限责任公司</t>
  </si>
  <si>
    <t>内蒙古赛维斯矿业技术有限公司</t>
  </si>
  <si>
    <t>91150602MA0NBW46XW</t>
  </si>
  <si>
    <t>内蒙古在山品牌设计有限公司</t>
  </si>
  <si>
    <t>91150602MA13P5LF8U</t>
  </si>
  <si>
    <t>鄂尔多斯市鑫通物业管理有限公司</t>
  </si>
  <si>
    <t>91150602MA0RRJPW1L</t>
  </si>
  <si>
    <t>鄂尔多斯市博远建设有限公司</t>
  </si>
  <si>
    <t>91150602MA0QHFCM0M</t>
  </si>
  <si>
    <t>鄂尔多斯市捷祥商贸有限公司</t>
  </si>
  <si>
    <t>91150602098937343E</t>
  </si>
  <si>
    <t>内蒙古科建电气有限公司</t>
  </si>
  <si>
    <t>91150602570648773J</t>
  </si>
  <si>
    <t>鄂尔多斯市德康医院有限公司</t>
  </si>
  <si>
    <t>91150602MA0N3X5X6C</t>
  </si>
  <si>
    <t>鄂尔多斯市裕泰设备检测技术服务有限公司</t>
  </si>
  <si>
    <t>9115060208517819XM</t>
  </si>
  <si>
    <t>内蒙古钰博项目管理有限公司</t>
  </si>
  <si>
    <t>91150602MA0RTGQC7M</t>
  </si>
  <si>
    <t>鄂尔多斯东胜区和惠为老评估服务中心</t>
  </si>
  <si>
    <t>52150602MJY243126D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</si>
</sst>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SheetLayoutView="100" workbookViewId="0" topLeftCell="A1">
      <selection activeCell="E18" sqref="E18"/>
    </sheetView>
  </sheetViews>
  <sheetFormatPr defaultColWidth="9.00390625" defaultRowHeight="15"/>
  <cols>
    <col min="1" max="1" width="7.00390625" style="1" customWidth="1"/>
    <col min="2" max="2" width="21.00390625" style="1" customWidth="1"/>
    <col min="3" max="3" width="60.7109375" style="2" customWidth="1"/>
    <col min="4" max="4" width="26.7109375" style="1" customWidth="1"/>
    <col min="5" max="5" width="16.00390625" style="1" customWidth="1"/>
    <col min="6" max="6" width="16.421875" style="1" customWidth="1"/>
    <col min="7" max="7" width="16.140625" style="1" customWidth="1"/>
    <col min="8" max="8" width="20.00390625" style="1" customWidth="1"/>
    <col min="9" max="9" width="13.8515625" style="1" customWidth="1"/>
    <col min="10" max="16384" width="9.00390625" style="1" customWidth="1"/>
  </cols>
  <sheetData>
    <row r="1" spans="1:10" s="1" customFormat="1" ht="42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</row>
    <row r="2" spans="1:10" s="1" customFormat="1" ht="33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15" t="s">
        <v>10</v>
      </c>
    </row>
    <row r="3" spans="1:10" s="1" customFormat="1" ht="15.75" customHeight="1">
      <c r="A3" s="9">
        <v>1</v>
      </c>
      <c r="B3" s="10" t="str">
        <f>"66259100690405"</f>
        <v>66259100690405</v>
      </c>
      <c r="C3" s="11" t="s">
        <v>11</v>
      </c>
      <c r="D3" s="10" t="s">
        <v>12</v>
      </c>
      <c r="E3" s="12">
        <v>0</v>
      </c>
      <c r="F3" s="10" t="s">
        <v>13</v>
      </c>
      <c r="G3" s="13">
        <v>4</v>
      </c>
      <c r="H3" s="14">
        <v>171.56</v>
      </c>
      <c r="I3" s="14">
        <v>102.94</v>
      </c>
      <c r="J3" s="16"/>
    </row>
    <row r="4" spans="1:10" s="1" customFormat="1" ht="15.75" customHeight="1">
      <c r="A4" s="9">
        <v>2</v>
      </c>
      <c r="B4" s="10" t="str">
        <f>"66259100690393"</f>
        <v>66259100690393</v>
      </c>
      <c r="C4" s="11" t="s">
        <v>14</v>
      </c>
      <c r="D4" s="10" t="s">
        <v>15</v>
      </c>
      <c r="E4" s="12">
        <v>0</v>
      </c>
      <c r="F4" s="10" t="s">
        <v>13</v>
      </c>
      <c r="G4" s="13">
        <v>2</v>
      </c>
      <c r="H4" s="14">
        <v>100</v>
      </c>
      <c r="I4" s="14">
        <v>60</v>
      </c>
      <c r="J4" s="16"/>
    </row>
    <row r="5" spans="1:10" s="1" customFormat="1" ht="15.75" customHeight="1">
      <c r="A5" s="9">
        <v>3</v>
      </c>
      <c r="B5" s="10" t="str">
        <f>"66259100566034"</f>
        <v>66259100566034</v>
      </c>
      <c r="C5" s="11" t="s">
        <v>16</v>
      </c>
      <c r="D5" s="10" t="s">
        <v>17</v>
      </c>
      <c r="E5" s="12">
        <v>0</v>
      </c>
      <c r="F5" s="10" t="s">
        <v>13</v>
      </c>
      <c r="G5" s="13">
        <v>2</v>
      </c>
      <c r="H5" s="14">
        <v>162.08</v>
      </c>
      <c r="I5" s="14">
        <v>97.25</v>
      </c>
      <c r="J5" s="17"/>
    </row>
    <row r="6" spans="1:10" s="1" customFormat="1" ht="15.75" customHeight="1">
      <c r="A6" s="9">
        <v>4</v>
      </c>
      <c r="B6" s="10" t="str">
        <f>"66259100504290"</f>
        <v>66259100504290</v>
      </c>
      <c r="C6" s="11" t="s">
        <v>18</v>
      </c>
      <c r="D6" s="10" t="s">
        <v>19</v>
      </c>
      <c r="E6" s="12">
        <v>0</v>
      </c>
      <c r="F6" s="10" t="s">
        <v>20</v>
      </c>
      <c r="G6" s="13">
        <v>3</v>
      </c>
      <c r="H6" s="14">
        <v>364.68</v>
      </c>
      <c r="I6" s="14">
        <v>218.81</v>
      </c>
      <c r="J6" s="16"/>
    </row>
    <row r="7" spans="1:10" s="1" customFormat="1" ht="15.75" customHeight="1">
      <c r="A7" s="9">
        <v>5</v>
      </c>
      <c r="B7" s="10" t="str">
        <f>"66259100452147"</f>
        <v>66259100452147</v>
      </c>
      <c r="C7" s="11" t="s">
        <v>21</v>
      </c>
      <c r="D7" s="10" t="s">
        <v>22</v>
      </c>
      <c r="E7" s="12">
        <v>0</v>
      </c>
      <c r="F7" s="10" t="s">
        <v>13</v>
      </c>
      <c r="G7" s="13">
        <v>4</v>
      </c>
      <c r="H7" s="14">
        <v>648.32</v>
      </c>
      <c r="I7" s="14">
        <v>388.99</v>
      </c>
      <c r="J7" s="16"/>
    </row>
    <row r="8" spans="1:10" s="1" customFormat="1" ht="15.75" customHeight="1">
      <c r="A8" s="9">
        <v>6</v>
      </c>
      <c r="B8" s="10" t="str">
        <f>"66259100447392"</f>
        <v>66259100447392</v>
      </c>
      <c r="C8" s="11" t="s">
        <v>23</v>
      </c>
      <c r="D8" s="10" t="s">
        <v>24</v>
      </c>
      <c r="E8" s="12">
        <v>0</v>
      </c>
      <c r="F8" s="10" t="s">
        <v>20</v>
      </c>
      <c r="G8" s="13">
        <v>18</v>
      </c>
      <c r="H8" s="14">
        <v>3392.82</v>
      </c>
      <c r="I8" s="14">
        <v>2035.69</v>
      </c>
      <c r="J8" s="16"/>
    </row>
    <row r="9" spans="1:10" s="1" customFormat="1" ht="15.75" customHeight="1">
      <c r="A9" s="9">
        <v>7</v>
      </c>
      <c r="B9" s="10" t="str">
        <f>"66259100447339"</f>
        <v>66259100447339</v>
      </c>
      <c r="C9" s="11" t="s">
        <v>25</v>
      </c>
      <c r="D9" s="10" t="s">
        <v>26</v>
      </c>
      <c r="E9" s="12">
        <v>0</v>
      </c>
      <c r="F9" s="10" t="s">
        <v>13</v>
      </c>
      <c r="G9" s="13">
        <v>5</v>
      </c>
      <c r="H9" s="14">
        <v>810.4</v>
      </c>
      <c r="I9" s="14">
        <v>486.24</v>
      </c>
      <c r="J9" s="16"/>
    </row>
    <row r="10" spans="1:10" s="1" customFormat="1" ht="15.75" customHeight="1">
      <c r="A10" s="9">
        <v>8</v>
      </c>
      <c r="B10" s="10" t="str">
        <f>"66259100447286"</f>
        <v>66259100447286</v>
      </c>
      <c r="C10" s="11" t="s">
        <v>27</v>
      </c>
      <c r="D10" s="10" t="s">
        <v>28</v>
      </c>
      <c r="E10" s="12">
        <v>0</v>
      </c>
      <c r="F10" s="10" t="s">
        <v>13</v>
      </c>
      <c r="G10" s="13">
        <v>1</v>
      </c>
      <c r="H10" s="14">
        <v>162.08</v>
      </c>
      <c r="I10" s="14">
        <v>97.25</v>
      </c>
      <c r="J10" s="16"/>
    </row>
    <row r="11" spans="1:10" s="1" customFormat="1" ht="15.75" customHeight="1">
      <c r="A11" s="9">
        <v>9</v>
      </c>
      <c r="B11" s="10" t="str">
        <f>"66259100445261"</f>
        <v>66259100445261</v>
      </c>
      <c r="C11" s="11" t="s">
        <v>29</v>
      </c>
      <c r="D11" s="10" t="str">
        <f>"911506023414421739"</f>
        <v>911506023414421739</v>
      </c>
      <c r="E11" s="12">
        <v>0</v>
      </c>
      <c r="F11" s="10" t="s">
        <v>13</v>
      </c>
      <c r="G11" s="13">
        <v>2</v>
      </c>
      <c r="H11" s="14">
        <v>475</v>
      </c>
      <c r="I11" s="14">
        <v>285</v>
      </c>
      <c r="J11" s="16"/>
    </row>
    <row r="12" spans="1:10" s="1" customFormat="1" ht="15.75" customHeight="1">
      <c r="A12" s="9">
        <v>10</v>
      </c>
      <c r="B12" s="10" t="str">
        <f>"66259100444474"</f>
        <v>66259100444474</v>
      </c>
      <c r="C12" s="11" t="s">
        <v>30</v>
      </c>
      <c r="D12" s="10" t="s">
        <v>31</v>
      </c>
      <c r="E12" s="12">
        <v>0</v>
      </c>
      <c r="F12" s="10" t="s">
        <v>13</v>
      </c>
      <c r="G12" s="13">
        <v>1</v>
      </c>
      <c r="H12" s="14">
        <v>562.08</v>
      </c>
      <c r="I12" s="14">
        <v>337.25</v>
      </c>
      <c r="J12" s="16"/>
    </row>
    <row r="13" spans="1:10" s="1" customFormat="1" ht="15.75" customHeight="1">
      <c r="A13" s="9">
        <v>11</v>
      </c>
      <c r="B13" s="10" t="str">
        <f>"66259100440563"</f>
        <v>66259100440563</v>
      </c>
      <c r="C13" s="11" t="s">
        <v>32</v>
      </c>
      <c r="D13" s="10" t="s">
        <v>33</v>
      </c>
      <c r="E13" s="12">
        <v>0</v>
      </c>
      <c r="F13" s="10" t="s">
        <v>13</v>
      </c>
      <c r="G13" s="13">
        <v>1</v>
      </c>
      <c r="H13" s="14">
        <v>270</v>
      </c>
      <c r="I13" s="14">
        <v>162</v>
      </c>
      <c r="J13" s="16"/>
    </row>
    <row r="14" spans="1:10" s="1" customFormat="1" ht="15.75" customHeight="1">
      <c r="A14" s="9">
        <v>12</v>
      </c>
      <c r="B14" s="10" t="str">
        <f>"66259100435415"</f>
        <v>66259100435415</v>
      </c>
      <c r="C14" s="11" t="s">
        <v>34</v>
      </c>
      <c r="D14" s="10" t="s">
        <v>35</v>
      </c>
      <c r="E14" s="12">
        <v>0</v>
      </c>
      <c r="F14" s="10" t="s">
        <v>20</v>
      </c>
      <c r="G14" s="13">
        <v>8</v>
      </c>
      <c r="H14" s="14">
        <v>1440.68</v>
      </c>
      <c r="I14" s="14">
        <v>864.41</v>
      </c>
      <c r="J14" s="16"/>
    </row>
    <row r="15" spans="1:10" s="1" customFormat="1" ht="15.75" customHeight="1">
      <c r="A15" s="9">
        <v>13</v>
      </c>
      <c r="B15" s="10" t="str">
        <f>"66259100408198"</f>
        <v>66259100408198</v>
      </c>
      <c r="C15" s="11" t="s">
        <v>36</v>
      </c>
      <c r="D15" s="10" t="s">
        <v>37</v>
      </c>
      <c r="E15" s="12">
        <v>0</v>
      </c>
      <c r="F15" s="10" t="s">
        <v>13</v>
      </c>
      <c r="G15" s="13">
        <v>2</v>
      </c>
      <c r="H15" s="14">
        <v>486.24</v>
      </c>
      <c r="I15" s="14">
        <v>291.74</v>
      </c>
      <c r="J15" s="16"/>
    </row>
    <row r="16" spans="1:10" s="1" customFormat="1" ht="15.75" customHeight="1">
      <c r="A16" s="9">
        <v>14</v>
      </c>
      <c r="B16" s="10" t="str">
        <f>"66259100375153"</f>
        <v>66259100375153</v>
      </c>
      <c r="C16" s="11" t="s">
        <v>38</v>
      </c>
      <c r="D16" s="10" t="s">
        <v>39</v>
      </c>
      <c r="E16" s="12">
        <v>0</v>
      </c>
      <c r="F16" s="10" t="s">
        <v>13</v>
      </c>
      <c r="G16" s="13">
        <v>2</v>
      </c>
      <c r="H16" s="14">
        <v>609.8</v>
      </c>
      <c r="I16" s="14">
        <v>365.88</v>
      </c>
      <c r="J16" s="16"/>
    </row>
    <row r="17" spans="1:10" s="1" customFormat="1" ht="15.75" customHeight="1">
      <c r="A17" s="9">
        <v>15</v>
      </c>
      <c r="B17" s="10" t="str">
        <f>"66259100374345"</f>
        <v>66259100374345</v>
      </c>
      <c r="C17" s="11" t="s">
        <v>40</v>
      </c>
      <c r="D17" s="10" t="s">
        <v>41</v>
      </c>
      <c r="E17" s="12">
        <v>0</v>
      </c>
      <c r="F17" s="10" t="s">
        <v>13</v>
      </c>
      <c r="G17" s="13">
        <v>4</v>
      </c>
      <c r="H17" s="14">
        <v>1251.2</v>
      </c>
      <c r="I17" s="14">
        <v>750.72</v>
      </c>
      <c r="J17" s="16"/>
    </row>
    <row r="18" spans="1:10" s="1" customFormat="1" ht="15.75" customHeight="1">
      <c r="A18" s="9">
        <v>16</v>
      </c>
      <c r="B18" s="10" t="str">
        <f>"66259100374339"</f>
        <v>66259100374339</v>
      </c>
      <c r="C18" s="11" t="s">
        <v>42</v>
      </c>
      <c r="D18" s="10" t="s">
        <v>43</v>
      </c>
      <c r="E18" s="12">
        <v>0</v>
      </c>
      <c r="F18" s="10" t="s">
        <v>13</v>
      </c>
      <c r="G18" s="13">
        <v>2</v>
      </c>
      <c r="H18" s="14">
        <v>567.28</v>
      </c>
      <c r="I18" s="14">
        <v>340.37</v>
      </c>
      <c r="J18" s="16"/>
    </row>
    <row r="19" spans="1:10" s="1" customFormat="1" ht="15.75" customHeight="1">
      <c r="A19" s="9">
        <v>17</v>
      </c>
      <c r="B19" s="10" t="str">
        <f>"66259100374278"</f>
        <v>66259100374278</v>
      </c>
      <c r="C19" s="11" t="s">
        <v>44</v>
      </c>
      <c r="D19" s="10" t="s">
        <v>45</v>
      </c>
      <c r="E19" s="12">
        <v>0</v>
      </c>
      <c r="F19" s="10" t="s">
        <v>20</v>
      </c>
      <c r="G19" s="13">
        <v>67</v>
      </c>
      <c r="H19" s="14">
        <v>18449.58</v>
      </c>
      <c r="I19" s="14">
        <v>11069.75</v>
      </c>
      <c r="J19" s="16"/>
    </row>
    <row r="20" spans="1:10" s="1" customFormat="1" ht="15.75" customHeight="1">
      <c r="A20" s="9">
        <v>18</v>
      </c>
      <c r="B20" s="10" t="str">
        <f>"66259100372897"</f>
        <v>66259100372897</v>
      </c>
      <c r="C20" s="11" t="s">
        <v>46</v>
      </c>
      <c r="D20" s="10" t="s">
        <v>47</v>
      </c>
      <c r="E20" s="12">
        <v>0</v>
      </c>
      <c r="F20" s="10" t="s">
        <v>13</v>
      </c>
      <c r="G20" s="13">
        <v>3</v>
      </c>
      <c r="H20" s="14">
        <v>917.28</v>
      </c>
      <c r="I20" s="14">
        <v>550.37</v>
      </c>
      <c r="J20" s="16"/>
    </row>
    <row r="21" spans="1:10" s="1" customFormat="1" ht="15.75" customHeight="1">
      <c r="A21" s="9">
        <v>19</v>
      </c>
      <c r="B21" s="10" t="str">
        <f>"66259100372672"</f>
        <v>66259100372672</v>
      </c>
      <c r="C21" s="11" t="s">
        <v>48</v>
      </c>
      <c r="D21" s="10" t="s">
        <v>49</v>
      </c>
      <c r="E21" s="12">
        <v>0</v>
      </c>
      <c r="F21" s="10" t="s">
        <v>13</v>
      </c>
      <c r="G21" s="13">
        <v>11</v>
      </c>
      <c r="H21" s="14">
        <v>3128.3</v>
      </c>
      <c r="I21" s="14">
        <v>1876.98</v>
      </c>
      <c r="J21" s="16"/>
    </row>
    <row r="22" spans="1:10" s="1" customFormat="1" ht="15.75" customHeight="1">
      <c r="A22" s="9">
        <v>20</v>
      </c>
      <c r="B22" s="10" t="str">
        <f>"66259100369593"</f>
        <v>66259100369593</v>
      </c>
      <c r="C22" s="11" t="s">
        <v>50</v>
      </c>
      <c r="D22" s="10" t="s">
        <v>51</v>
      </c>
      <c r="E22" s="12">
        <v>0</v>
      </c>
      <c r="F22" s="10" t="s">
        <v>20</v>
      </c>
      <c r="G22" s="13">
        <v>6</v>
      </c>
      <c r="H22" s="14">
        <v>2011.32</v>
      </c>
      <c r="I22" s="14">
        <v>1206.79</v>
      </c>
      <c r="J22" s="16"/>
    </row>
    <row r="23" spans="1:10" s="1" customFormat="1" ht="15.75" customHeight="1">
      <c r="A23" s="9">
        <v>21</v>
      </c>
      <c r="B23" s="10" t="str">
        <f>"66259100369452"</f>
        <v>66259100369452</v>
      </c>
      <c r="C23" s="11" t="s">
        <v>52</v>
      </c>
      <c r="D23" s="10" t="s">
        <v>53</v>
      </c>
      <c r="E23" s="12">
        <v>0</v>
      </c>
      <c r="F23" s="10" t="s">
        <v>13</v>
      </c>
      <c r="G23" s="13">
        <v>2</v>
      </c>
      <c r="H23" s="14">
        <v>648.32</v>
      </c>
      <c r="I23" s="14">
        <v>388.99</v>
      </c>
      <c r="J23" s="16"/>
    </row>
    <row r="24" spans="1:10" s="1" customFormat="1" ht="15.75" customHeight="1">
      <c r="A24" s="9">
        <v>22</v>
      </c>
      <c r="B24" s="10" t="str">
        <f>"66259100369386"</f>
        <v>66259100369386</v>
      </c>
      <c r="C24" s="11" t="s">
        <v>54</v>
      </c>
      <c r="D24" s="10" t="s">
        <v>55</v>
      </c>
      <c r="E24" s="12">
        <v>0</v>
      </c>
      <c r="F24" s="10" t="s">
        <v>13</v>
      </c>
      <c r="G24" s="13">
        <v>3</v>
      </c>
      <c r="H24" s="14">
        <v>1200.84</v>
      </c>
      <c r="I24" s="14">
        <v>720.5</v>
      </c>
      <c r="J24" s="16"/>
    </row>
    <row r="25" spans="1:10" s="1" customFormat="1" ht="15.75" customHeight="1">
      <c r="A25" s="9">
        <v>23</v>
      </c>
      <c r="B25" s="10" t="str">
        <f>"66259100369212"</f>
        <v>66259100369212</v>
      </c>
      <c r="C25" s="11" t="s">
        <v>56</v>
      </c>
      <c r="D25" s="10" t="s">
        <v>57</v>
      </c>
      <c r="E25" s="12">
        <v>0</v>
      </c>
      <c r="F25" s="10" t="s">
        <v>13</v>
      </c>
      <c r="G25" s="13">
        <v>5</v>
      </c>
      <c r="H25" s="14">
        <v>3340</v>
      </c>
      <c r="I25" s="14">
        <v>2004</v>
      </c>
      <c r="J25" s="16"/>
    </row>
    <row r="26" spans="1:10" s="1" customFormat="1" ht="15.75" customHeight="1">
      <c r="A26" s="9">
        <v>24</v>
      </c>
      <c r="B26" s="10" t="str">
        <f>"66259100366506"</f>
        <v>66259100366506</v>
      </c>
      <c r="C26" s="11" t="s">
        <v>58</v>
      </c>
      <c r="D26" s="10" t="s">
        <v>59</v>
      </c>
      <c r="E26" s="12">
        <v>0</v>
      </c>
      <c r="F26" s="10" t="s">
        <v>60</v>
      </c>
      <c r="G26" s="13">
        <v>6</v>
      </c>
      <c r="H26" s="14">
        <v>2309.64</v>
      </c>
      <c r="I26" s="14">
        <v>1385.78</v>
      </c>
      <c r="J26" s="16"/>
    </row>
    <row r="27" spans="1:10" s="1" customFormat="1" ht="15.75" customHeight="1">
      <c r="A27" s="9">
        <v>25</v>
      </c>
      <c r="B27" s="10" t="str">
        <f>"66259100366078"</f>
        <v>66259100366078</v>
      </c>
      <c r="C27" s="11" t="s">
        <v>61</v>
      </c>
      <c r="D27" s="10" t="str">
        <f>"911506023974703766"</f>
        <v>911506023974703766</v>
      </c>
      <c r="E27" s="12">
        <v>0</v>
      </c>
      <c r="F27" s="10" t="s">
        <v>13</v>
      </c>
      <c r="G27" s="13">
        <v>2</v>
      </c>
      <c r="H27" s="14">
        <v>810.4</v>
      </c>
      <c r="I27" s="14">
        <v>486.24</v>
      </c>
      <c r="J27" s="16"/>
    </row>
    <row r="28" spans="1:10" s="1" customFormat="1" ht="15.75" customHeight="1">
      <c r="A28" s="9">
        <v>26</v>
      </c>
      <c r="B28" s="10" t="str">
        <f>"66259100366076"</f>
        <v>66259100366076</v>
      </c>
      <c r="C28" s="11" t="s">
        <v>62</v>
      </c>
      <c r="D28" s="10" t="s">
        <v>63</v>
      </c>
      <c r="E28" s="12">
        <v>0</v>
      </c>
      <c r="F28" s="10" t="s">
        <v>13</v>
      </c>
      <c r="G28" s="13">
        <v>4</v>
      </c>
      <c r="H28" s="14">
        <v>1303.88</v>
      </c>
      <c r="I28" s="14">
        <v>782.33</v>
      </c>
      <c r="J28" s="16"/>
    </row>
    <row r="29" spans="1:10" s="1" customFormat="1" ht="15.75" customHeight="1">
      <c r="A29" s="9">
        <v>27</v>
      </c>
      <c r="B29" s="10" t="str">
        <f>"66259100365898"</f>
        <v>66259100365898</v>
      </c>
      <c r="C29" s="11" t="s">
        <v>64</v>
      </c>
      <c r="D29" s="10" t="s">
        <v>65</v>
      </c>
      <c r="E29" s="12">
        <v>0</v>
      </c>
      <c r="F29" s="10" t="s">
        <v>13</v>
      </c>
      <c r="G29" s="13">
        <v>2</v>
      </c>
      <c r="H29" s="14">
        <v>900</v>
      </c>
      <c r="I29" s="14">
        <v>540</v>
      </c>
      <c r="J29" s="16"/>
    </row>
    <row r="30" spans="1:10" s="1" customFormat="1" ht="15.75" customHeight="1">
      <c r="A30" s="9">
        <v>28</v>
      </c>
      <c r="B30" s="10" t="str">
        <f>"66259100365879"</f>
        <v>66259100365879</v>
      </c>
      <c r="C30" s="11" t="s">
        <v>66</v>
      </c>
      <c r="D30" s="10" t="s">
        <v>67</v>
      </c>
      <c r="E30" s="12">
        <v>0</v>
      </c>
      <c r="F30" s="10" t="s">
        <v>13</v>
      </c>
      <c r="G30" s="13">
        <v>7</v>
      </c>
      <c r="H30" s="14">
        <v>2755.36</v>
      </c>
      <c r="I30" s="14">
        <v>1653.22</v>
      </c>
      <c r="J30" s="16"/>
    </row>
    <row r="31" spans="1:10" s="1" customFormat="1" ht="15.75" customHeight="1">
      <c r="A31" s="9">
        <v>29</v>
      </c>
      <c r="B31" s="10" t="str">
        <f>"66259100365792"</f>
        <v>66259100365792</v>
      </c>
      <c r="C31" s="11" t="s">
        <v>68</v>
      </c>
      <c r="D31" s="10" t="s">
        <v>69</v>
      </c>
      <c r="E31" s="12">
        <v>0</v>
      </c>
      <c r="F31" s="10" t="s">
        <v>60</v>
      </c>
      <c r="G31" s="13">
        <v>6</v>
      </c>
      <c r="H31" s="14">
        <v>2187.08</v>
      </c>
      <c r="I31" s="14">
        <v>1312.25</v>
      </c>
      <c r="J31" s="16"/>
    </row>
    <row r="32" spans="1:10" s="1" customFormat="1" ht="15.75" customHeight="1">
      <c r="A32" s="9">
        <v>30</v>
      </c>
      <c r="B32" s="10" t="str">
        <f>"66259100364080"</f>
        <v>66259100364080</v>
      </c>
      <c r="C32" s="11" t="s">
        <v>70</v>
      </c>
      <c r="D32" s="10" t="s">
        <v>71</v>
      </c>
      <c r="E32" s="12">
        <v>0</v>
      </c>
      <c r="F32" s="10" t="s">
        <v>20</v>
      </c>
      <c r="G32" s="13">
        <v>35</v>
      </c>
      <c r="H32" s="14">
        <v>15217.34</v>
      </c>
      <c r="I32" s="14">
        <v>9130.4</v>
      </c>
      <c r="J32" s="16"/>
    </row>
    <row r="33" spans="1:10" s="1" customFormat="1" ht="15.75" customHeight="1">
      <c r="A33" s="9">
        <v>31</v>
      </c>
      <c r="B33" s="10" t="str">
        <f>"66259100363927"</f>
        <v>66259100363927</v>
      </c>
      <c r="C33" s="11" t="s">
        <v>72</v>
      </c>
      <c r="D33" s="10" t="s">
        <v>73</v>
      </c>
      <c r="E33" s="12">
        <v>0</v>
      </c>
      <c r="F33" s="10" t="s">
        <v>13</v>
      </c>
      <c r="G33" s="13">
        <v>2</v>
      </c>
      <c r="H33" s="14">
        <v>850.92</v>
      </c>
      <c r="I33" s="14">
        <v>510.55</v>
      </c>
      <c r="J33" s="16"/>
    </row>
    <row r="34" spans="1:10" s="1" customFormat="1" ht="15.75" customHeight="1">
      <c r="A34" s="9">
        <v>32</v>
      </c>
      <c r="B34" s="10" t="str">
        <f>"661506029991600"</f>
        <v>661506029991600</v>
      </c>
      <c r="C34" s="11" t="s">
        <v>74</v>
      </c>
      <c r="D34" s="10" t="s">
        <v>75</v>
      </c>
      <c r="E34" s="10" t="str">
        <f aca="true" t="shared" si="0" ref="E34:E39">"0"</f>
        <v>0</v>
      </c>
      <c r="F34" s="10" t="s">
        <v>13</v>
      </c>
      <c r="G34" s="13">
        <v>3</v>
      </c>
      <c r="H34" s="14">
        <v>3425</v>
      </c>
      <c r="I34" s="14">
        <v>2055</v>
      </c>
      <c r="J34" s="16"/>
    </row>
    <row r="35" spans="1:10" s="1" customFormat="1" ht="15.75" customHeight="1">
      <c r="A35" s="9">
        <v>33</v>
      </c>
      <c r="B35" s="10" t="str">
        <f>"661506029982100"</f>
        <v>661506029982100</v>
      </c>
      <c r="C35" s="11" t="s">
        <v>76</v>
      </c>
      <c r="D35" s="10" t="s">
        <v>77</v>
      </c>
      <c r="E35" s="12">
        <v>0</v>
      </c>
      <c r="F35" s="10" t="s">
        <v>13</v>
      </c>
      <c r="G35" s="13">
        <v>7</v>
      </c>
      <c r="H35" s="14">
        <v>3858.72</v>
      </c>
      <c r="I35" s="14">
        <v>2315.23</v>
      </c>
      <c r="J35" s="16"/>
    </row>
    <row r="36" spans="1:10" s="1" customFormat="1" ht="15.75" customHeight="1">
      <c r="A36" s="9">
        <v>34</v>
      </c>
      <c r="B36" s="10" t="str">
        <f>"661506029976300"</f>
        <v>661506029976300</v>
      </c>
      <c r="C36" s="11" t="s">
        <v>78</v>
      </c>
      <c r="D36" s="10" t="s">
        <v>79</v>
      </c>
      <c r="E36" s="10" t="str">
        <f t="shared" si="0"/>
        <v>0</v>
      </c>
      <c r="F36" s="10" t="s">
        <v>20</v>
      </c>
      <c r="G36" s="13">
        <v>2</v>
      </c>
      <c r="H36" s="14">
        <v>1169.16</v>
      </c>
      <c r="I36" s="14">
        <v>701.5</v>
      </c>
      <c r="J36" s="16"/>
    </row>
    <row r="37" spans="1:10" s="1" customFormat="1" ht="15.75" customHeight="1">
      <c r="A37" s="9">
        <v>35</v>
      </c>
      <c r="B37" s="10" t="str">
        <f>"661506029972000"</f>
        <v>661506029972000</v>
      </c>
      <c r="C37" s="11" t="s">
        <v>80</v>
      </c>
      <c r="D37" s="10" t="s">
        <v>81</v>
      </c>
      <c r="E37" s="12">
        <v>0</v>
      </c>
      <c r="F37" s="10" t="s">
        <v>20</v>
      </c>
      <c r="G37" s="13">
        <v>3</v>
      </c>
      <c r="H37" s="14">
        <v>1863.92</v>
      </c>
      <c r="I37" s="14">
        <v>1118.35</v>
      </c>
      <c r="J37" s="16"/>
    </row>
    <row r="38" spans="1:10" s="1" customFormat="1" ht="15.75" customHeight="1">
      <c r="A38" s="9">
        <v>36</v>
      </c>
      <c r="B38" s="10" t="str">
        <f>"661506029963500"</f>
        <v>661506029963500</v>
      </c>
      <c r="C38" s="11" t="s">
        <v>82</v>
      </c>
      <c r="D38" s="10" t="s">
        <v>83</v>
      </c>
      <c r="E38" s="10" t="str">
        <f t="shared" si="0"/>
        <v>0</v>
      </c>
      <c r="F38" s="10" t="s">
        <v>13</v>
      </c>
      <c r="G38" s="13">
        <v>1</v>
      </c>
      <c r="H38" s="14">
        <v>456.72</v>
      </c>
      <c r="I38" s="14">
        <v>274.03</v>
      </c>
      <c r="J38" s="16"/>
    </row>
    <row r="39" spans="1:10" s="1" customFormat="1" ht="15.75" customHeight="1">
      <c r="A39" s="9">
        <v>37</v>
      </c>
      <c r="B39" s="10" t="str">
        <f>"661506029948800"</f>
        <v>661506029948800</v>
      </c>
      <c r="C39" s="11" t="s">
        <v>84</v>
      </c>
      <c r="D39" s="10" t="s">
        <v>85</v>
      </c>
      <c r="E39" s="10" t="str">
        <f t="shared" si="0"/>
        <v>0</v>
      </c>
      <c r="F39" s="10" t="s">
        <v>13</v>
      </c>
      <c r="G39" s="13">
        <v>3</v>
      </c>
      <c r="H39" s="14">
        <v>1241.88</v>
      </c>
      <c r="I39" s="14">
        <v>745.13</v>
      </c>
      <c r="J39" s="16"/>
    </row>
    <row r="40" spans="1:10" s="1" customFormat="1" ht="15.75" customHeight="1">
      <c r="A40" s="9">
        <v>38</v>
      </c>
      <c r="B40" s="10" t="str">
        <f>"661506029923000"</f>
        <v>661506029923000</v>
      </c>
      <c r="C40" s="11" t="s">
        <v>86</v>
      </c>
      <c r="D40" s="10" t="s">
        <v>87</v>
      </c>
      <c r="E40" s="12">
        <v>0</v>
      </c>
      <c r="F40" s="10" t="s">
        <v>13</v>
      </c>
      <c r="G40" s="13">
        <v>11</v>
      </c>
      <c r="H40" s="14">
        <v>5772.22</v>
      </c>
      <c r="I40" s="14">
        <v>3463.33</v>
      </c>
      <c r="J40" s="16"/>
    </row>
    <row r="41" spans="1:10" s="1" customFormat="1" ht="15.75" customHeight="1">
      <c r="A41" s="9">
        <v>39</v>
      </c>
      <c r="B41" s="10" t="str">
        <f>"661506029868800"</f>
        <v>661506029868800</v>
      </c>
      <c r="C41" s="11" t="s">
        <v>88</v>
      </c>
      <c r="D41" s="10" t="s">
        <v>89</v>
      </c>
      <c r="E41" s="12">
        <v>0</v>
      </c>
      <c r="F41" s="10" t="s">
        <v>13</v>
      </c>
      <c r="G41" s="13">
        <v>2</v>
      </c>
      <c r="H41" s="14">
        <v>1499.36</v>
      </c>
      <c r="I41" s="14">
        <v>899.62</v>
      </c>
      <c r="J41" s="16"/>
    </row>
    <row r="42" spans="1:10" s="1" customFormat="1" ht="15.75" customHeight="1">
      <c r="A42" s="9">
        <v>40</v>
      </c>
      <c r="B42" s="10" t="str">
        <f>"661506029858600"</f>
        <v>661506029858600</v>
      </c>
      <c r="C42" s="11" t="s">
        <v>90</v>
      </c>
      <c r="D42" s="10" t="s">
        <v>91</v>
      </c>
      <c r="E42" s="12">
        <v>0</v>
      </c>
      <c r="F42" s="10" t="s">
        <v>13</v>
      </c>
      <c r="G42" s="13">
        <v>1</v>
      </c>
      <c r="H42" s="14">
        <v>456.74</v>
      </c>
      <c r="I42" s="14">
        <v>274.04</v>
      </c>
      <c r="J42" s="16"/>
    </row>
    <row r="43" spans="1:10" s="1" customFormat="1" ht="15.75" customHeight="1">
      <c r="A43" s="9">
        <v>41</v>
      </c>
      <c r="B43" s="10" t="str">
        <f>"661506029856800"</f>
        <v>661506029856800</v>
      </c>
      <c r="C43" s="11" t="s">
        <v>92</v>
      </c>
      <c r="D43" s="10" t="s">
        <v>93</v>
      </c>
      <c r="E43" s="10" t="str">
        <f aca="true" t="shared" si="1" ref="E43:E48">"0"</f>
        <v>0</v>
      </c>
      <c r="F43" s="10" t="s">
        <v>13</v>
      </c>
      <c r="G43" s="13">
        <v>1</v>
      </c>
      <c r="H43" s="14">
        <v>441.58</v>
      </c>
      <c r="I43" s="14">
        <v>264.95</v>
      </c>
      <c r="J43" s="16"/>
    </row>
    <row r="44" spans="1:10" s="1" customFormat="1" ht="15.75" customHeight="1">
      <c r="A44" s="9">
        <v>42</v>
      </c>
      <c r="B44" s="10" t="str">
        <f>"661506029842700"</f>
        <v>661506029842700</v>
      </c>
      <c r="C44" s="11" t="s">
        <v>94</v>
      </c>
      <c r="D44" s="10" t="s">
        <v>95</v>
      </c>
      <c r="E44" s="12">
        <v>0</v>
      </c>
      <c r="F44" s="10" t="s">
        <v>13</v>
      </c>
      <c r="G44" s="13">
        <v>3</v>
      </c>
      <c r="H44" s="14">
        <v>1534.84</v>
      </c>
      <c r="I44" s="14">
        <v>920.9</v>
      </c>
      <c r="J44" s="16"/>
    </row>
    <row r="45" spans="1:10" s="1" customFormat="1" ht="15.75" customHeight="1">
      <c r="A45" s="9">
        <v>43</v>
      </c>
      <c r="B45" s="10" t="str">
        <f>"661506029775200"</f>
        <v>661506029775200</v>
      </c>
      <c r="C45" s="11" t="s">
        <v>96</v>
      </c>
      <c r="D45" s="10" t="s">
        <v>97</v>
      </c>
      <c r="E45" s="10" t="str">
        <f t="shared" si="1"/>
        <v>0</v>
      </c>
      <c r="F45" s="10" t="s">
        <v>13</v>
      </c>
      <c r="G45" s="13">
        <v>2</v>
      </c>
      <c r="H45" s="14">
        <v>924</v>
      </c>
      <c r="I45" s="14">
        <v>554.4</v>
      </c>
      <c r="J45" s="16"/>
    </row>
    <row r="46" spans="1:10" s="1" customFormat="1" ht="15.75" customHeight="1">
      <c r="A46" s="9">
        <v>44</v>
      </c>
      <c r="B46" s="10" t="str">
        <f>"661506029764600"</f>
        <v>661506029764600</v>
      </c>
      <c r="C46" s="11" t="s">
        <v>98</v>
      </c>
      <c r="D46" s="10" t="s">
        <v>99</v>
      </c>
      <c r="E46" s="12">
        <v>0</v>
      </c>
      <c r="F46" s="10" t="s">
        <v>13</v>
      </c>
      <c r="G46" s="13">
        <v>3</v>
      </c>
      <c r="H46" s="14">
        <v>1458.72</v>
      </c>
      <c r="I46" s="14">
        <v>875.23</v>
      </c>
      <c r="J46" s="16"/>
    </row>
    <row r="47" spans="1:10" s="1" customFormat="1" ht="15.75" customHeight="1">
      <c r="A47" s="9">
        <v>45</v>
      </c>
      <c r="B47" s="10" t="str">
        <f>"661506029764500"</f>
        <v>661506029764500</v>
      </c>
      <c r="C47" s="11" t="s">
        <v>100</v>
      </c>
      <c r="D47" s="10" t="s">
        <v>101</v>
      </c>
      <c r="E47" s="12">
        <v>0</v>
      </c>
      <c r="F47" s="10" t="s">
        <v>20</v>
      </c>
      <c r="G47" s="13">
        <v>13</v>
      </c>
      <c r="H47" s="14">
        <v>6556.86</v>
      </c>
      <c r="I47" s="14">
        <v>3934.12</v>
      </c>
      <c r="J47" s="16"/>
    </row>
    <row r="48" spans="1:10" s="1" customFormat="1" ht="15.75" customHeight="1">
      <c r="A48" s="9">
        <v>46</v>
      </c>
      <c r="B48" s="10" t="str">
        <f>"661506029712500"</f>
        <v>661506029712500</v>
      </c>
      <c r="C48" s="11" t="s">
        <v>102</v>
      </c>
      <c r="D48" s="10" t="s">
        <v>103</v>
      </c>
      <c r="E48" s="10" t="str">
        <f t="shared" si="1"/>
        <v>0</v>
      </c>
      <c r="F48" s="10" t="s">
        <v>13</v>
      </c>
      <c r="G48" s="13">
        <v>9</v>
      </c>
      <c r="H48" s="14">
        <v>5491.84</v>
      </c>
      <c r="I48" s="14">
        <v>3295.1</v>
      </c>
      <c r="J48" s="16"/>
    </row>
    <row r="49" spans="1:10" s="1" customFormat="1" ht="15.75" customHeight="1">
      <c r="A49" s="9">
        <v>47</v>
      </c>
      <c r="B49" s="10" t="str">
        <f>"661506029696500"</f>
        <v>661506029696500</v>
      </c>
      <c r="C49" s="11" t="s">
        <v>104</v>
      </c>
      <c r="D49" s="10" t="s">
        <v>105</v>
      </c>
      <c r="E49" s="12">
        <v>0</v>
      </c>
      <c r="F49" s="10" t="s">
        <v>13</v>
      </c>
      <c r="G49" s="13">
        <v>1</v>
      </c>
      <c r="H49" s="14">
        <v>676.54</v>
      </c>
      <c r="I49" s="14">
        <v>405.92</v>
      </c>
      <c r="J49" s="16"/>
    </row>
    <row r="50" spans="1:10" s="1" customFormat="1" ht="15.75" customHeight="1">
      <c r="A50" s="9">
        <v>48</v>
      </c>
      <c r="B50" s="10" t="str">
        <f>"661506029658400"</f>
        <v>661506029658400</v>
      </c>
      <c r="C50" s="11" t="s">
        <v>106</v>
      </c>
      <c r="D50" s="10" t="s">
        <v>107</v>
      </c>
      <c r="E50" s="12">
        <v>0</v>
      </c>
      <c r="F50" s="10" t="s">
        <v>13</v>
      </c>
      <c r="G50" s="13">
        <v>4</v>
      </c>
      <c r="H50" s="14">
        <v>1944.96</v>
      </c>
      <c r="I50" s="14">
        <v>1166.98</v>
      </c>
      <c r="J50" s="16"/>
    </row>
    <row r="51" spans="1:10" s="1" customFormat="1" ht="15.75" customHeight="1">
      <c r="A51" s="9">
        <v>49</v>
      </c>
      <c r="B51" s="10" t="str">
        <f>"661506029603500"</f>
        <v>661506029603500</v>
      </c>
      <c r="C51" s="11" t="s">
        <v>108</v>
      </c>
      <c r="D51" s="10" t="s">
        <v>109</v>
      </c>
      <c r="E51" s="10" t="str">
        <f>"0"</f>
        <v>0</v>
      </c>
      <c r="F51" s="10" t="s">
        <v>13</v>
      </c>
      <c r="G51" s="13">
        <v>21</v>
      </c>
      <c r="H51" s="14">
        <v>11185.02</v>
      </c>
      <c r="I51" s="14">
        <v>6711.01</v>
      </c>
      <c r="J51" s="16"/>
    </row>
    <row r="52" spans="1:10" s="1" customFormat="1" ht="15.75" customHeight="1">
      <c r="A52" s="9">
        <v>50</v>
      </c>
      <c r="B52" s="10" t="str">
        <f>"661506029603000"</f>
        <v>661506029603000</v>
      </c>
      <c r="C52" s="11" t="s">
        <v>110</v>
      </c>
      <c r="D52" s="10" t="s">
        <v>111</v>
      </c>
      <c r="E52" s="10" t="str">
        <f>"0"</f>
        <v>0</v>
      </c>
      <c r="F52" s="10" t="s">
        <v>13</v>
      </c>
      <c r="G52" s="13">
        <v>8</v>
      </c>
      <c r="H52" s="14">
        <v>4280</v>
      </c>
      <c r="I52" s="14">
        <v>2568</v>
      </c>
      <c r="J52" s="16"/>
    </row>
    <row r="53" spans="1:10" s="1" customFormat="1" ht="15.75" customHeight="1">
      <c r="A53" s="9">
        <v>51</v>
      </c>
      <c r="B53" s="10" t="str">
        <f>"661506029572600"</f>
        <v>661506029572600</v>
      </c>
      <c r="C53" s="11" t="s">
        <v>112</v>
      </c>
      <c r="D53" s="10" t="s">
        <v>113</v>
      </c>
      <c r="E53" s="12">
        <v>0</v>
      </c>
      <c r="F53" s="10" t="s">
        <v>13</v>
      </c>
      <c r="G53" s="13">
        <v>2</v>
      </c>
      <c r="H53" s="14">
        <v>1053.52</v>
      </c>
      <c r="I53" s="14">
        <v>632.11</v>
      </c>
      <c r="J53" s="16"/>
    </row>
    <row r="54" spans="1:10" s="1" customFormat="1" ht="15.75" customHeight="1">
      <c r="A54" s="9">
        <v>52</v>
      </c>
      <c r="B54" s="10" t="str">
        <f>"661506029548600"</f>
        <v>661506029548600</v>
      </c>
      <c r="C54" s="11" t="s">
        <v>114</v>
      </c>
      <c r="D54" s="10" t="s">
        <v>115</v>
      </c>
      <c r="E54" s="12">
        <v>0</v>
      </c>
      <c r="F54" s="10" t="s">
        <v>13</v>
      </c>
      <c r="G54" s="13">
        <v>2</v>
      </c>
      <c r="H54" s="14">
        <v>972.48</v>
      </c>
      <c r="I54" s="14">
        <v>583.49</v>
      </c>
      <c r="J54" s="16"/>
    </row>
    <row r="55" spans="1:10" s="1" customFormat="1" ht="15.75" customHeight="1">
      <c r="A55" s="9">
        <v>53</v>
      </c>
      <c r="B55" s="10" t="str">
        <f>"661506029528400"</f>
        <v>661506029528400</v>
      </c>
      <c r="C55" s="11" t="s">
        <v>116</v>
      </c>
      <c r="D55" s="10" t="str">
        <f>"911506020616079065"</f>
        <v>911506020616079065</v>
      </c>
      <c r="E55" s="12">
        <v>0</v>
      </c>
      <c r="F55" s="10" t="s">
        <v>13</v>
      </c>
      <c r="G55" s="13">
        <v>4</v>
      </c>
      <c r="H55" s="14">
        <v>2338.72</v>
      </c>
      <c r="I55" s="14">
        <v>1403.23</v>
      </c>
      <c r="J55" s="16"/>
    </row>
    <row r="56" spans="1:10" s="1" customFormat="1" ht="15.75" customHeight="1">
      <c r="A56" s="9">
        <v>54</v>
      </c>
      <c r="B56" s="10" t="str">
        <f>"661506029494400"</f>
        <v>661506029494400</v>
      </c>
      <c r="C56" s="11" t="s">
        <v>117</v>
      </c>
      <c r="D56" s="10" t="s">
        <v>118</v>
      </c>
      <c r="E56" s="12">
        <v>0</v>
      </c>
      <c r="F56" s="10" t="s">
        <v>13</v>
      </c>
      <c r="G56" s="13">
        <v>4</v>
      </c>
      <c r="H56" s="14">
        <v>2013.7</v>
      </c>
      <c r="I56" s="14">
        <v>1208.22</v>
      </c>
      <c r="J56" s="16"/>
    </row>
    <row r="57" spans="1:10" s="1" customFormat="1" ht="15.75" customHeight="1">
      <c r="A57" s="9">
        <v>55</v>
      </c>
      <c r="B57" s="10" t="str">
        <f>"661506029472400"</f>
        <v>661506029472400</v>
      </c>
      <c r="C57" s="11" t="s">
        <v>119</v>
      </c>
      <c r="D57" s="10" t="str">
        <f>"911506026743899808"</f>
        <v>911506026743899808</v>
      </c>
      <c r="E57" s="12">
        <v>0</v>
      </c>
      <c r="F57" s="10" t="s">
        <v>13</v>
      </c>
      <c r="G57" s="13">
        <v>2</v>
      </c>
      <c r="H57" s="14">
        <v>972.48</v>
      </c>
      <c r="I57" s="14">
        <v>583.49</v>
      </c>
      <c r="J57" s="16"/>
    </row>
    <row r="58" spans="1:10" s="1" customFormat="1" ht="15.75" customHeight="1">
      <c r="A58" s="9">
        <v>56</v>
      </c>
      <c r="B58" s="10" t="str">
        <f>"661506029470500"</f>
        <v>661506029470500</v>
      </c>
      <c r="C58" s="11" t="s">
        <v>120</v>
      </c>
      <c r="D58" s="10" t="s">
        <v>121</v>
      </c>
      <c r="E58" s="12">
        <v>0</v>
      </c>
      <c r="F58" s="10" t="s">
        <v>13</v>
      </c>
      <c r="G58" s="13">
        <v>2</v>
      </c>
      <c r="H58" s="14">
        <v>1052.48</v>
      </c>
      <c r="I58" s="14">
        <v>631.49</v>
      </c>
      <c r="J58" s="16"/>
    </row>
    <row r="59" spans="1:10" s="1" customFormat="1" ht="15.75" customHeight="1">
      <c r="A59" s="9">
        <v>57</v>
      </c>
      <c r="B59" s="10" t="str">
        <f>"661506029434400"</f>
        <v>661506029434400</v>
      </c>
      <c r="C59" s="11" t="s">
        <v>122</v>
      </c>
      <c r="D59" s="10" t="s">
        <v>123</v>
      </c>
      <c r="E59" s="12">
        <v>0</v>
      </c>
      <c r="F59" s="10" t="s">
        <v>13</v>
      </c>
      <c r="G59" s="13">
        <v>1</v>
      </c>
      <c r="H59" s="14">
        <v>720</v>
      </c>
      <c r="I59" s="14">
        <v>432</v>
      </c>
      <c r="J59" s="16"/>
    </row>
    <row r="60" spans="1:10" s="1" customFormat="1" ht="15.75" customHeight="1">
      <c r="A60" s="9">
        <v>58</v>
      </c>
      <c r="B60" s="10" t="str">
        <f>"661506028980700"</f>
        <v>661506028980700</v>
      </c>
      <c r="C60" s="11" t="s">
        <v>124</v>
      </c>
      <c r="D60" s="10" t="s">
        <v>125</v>
      </c>
      <c r="E60" s="10" t="str">
        <f aca="true" t="shared" si="2" ref="E60:E65">"0"</f>
        <v>0</v>
      </c>
      <c r="F60" s="10" t="s">
        <v>20</v>
      </c>
      <c r="G60" s="13">
        <v>9</v>
      </c>
      <c r="H60" s="14">
        <v>5048.88</v>
      </c>
      <c r="I60" s="14">
        <v>3029.33</v>
      </c>
      <c r="J60" s="16"/>
    </row>
    <row r="61" spans="1:10" s="1" customFormat="1" ht="15.75" customHeight="1">
      <c r="A61" s="9">
        <v>59</v>
      </c>
      <c r="B61" s="10" t="str">
        <f>"661506028954700"</f>
        <v>661506028954700</v>
      </c>
      <c r="C61" s="11" t="s">
        <v>126</v>
      </c>
      <c r="D61" s="10" t="s">
        <v>127</v>
      </c>
      <c r="E61" s="12">
        <v>0</v>
      </c>
      <c r="F61" s="10" t="s">
        <v>13</v>
      </c>
      <c r="G61" s="13">
        <v>3</v>
      </c>
      <c r="H61" s="14">
        <v>1458.72</v>
      </c>
      <c r="I61" s="14">
        <v>875.23</v>
      </c>
      <c r="J61" s="16"/>
    </row>
    <row r="62" spans="1:10" s="1" customFormat="1" ht="15.75" customHeight="1">
      <c r="A62" s="9">
        <v>60</v>
      </c>
      <c r="B62" s="10" t="str">
        <f>"661506028900500"</f>
        <v>661506028900500</v>
      </c>
      <c r="C62" s="11" t="s">
        <v>128</v>
      </c>
      <c r="D62" s="10" t="str">
        <f>"911506026994589383"</f>
        <v>911506026994589383</v>
      </c>
      <c r="E62" s="10" t="str">
        <f t="shared" si="2"/>
        <v>0</v>
      </c>
      <c r="F62" s="10" t="s">
        <v>13</v>
      </c>
      <c r="G62" s="13">
        <v>2</v>
      </c>
      <c r="H62" s="14">
        <v>1239.04</v>
      </c>
      <c r="I62" s="14">
        <v>743.42</v>
      </c>
      <c r="J62" s="16"/>
    </row>
    <row r="63" spans="1:10" s="1" customFormat="1" ht="15.75" customHeight="1">
      <c r="A63" s="9">
        <v>61</v>
      </c>
      <c r="B63" s="10" t="str">
        <f>"661506028845900"</f>
        <v>661506028845900</v>
      </c>
      <c r="C63" s="11" t="s">
        <v>129</v>
      </c>
      <c r="D63" s="10" t="s">
        <v>130</v>
      </c>
      <c r="E63" s="10" t="str">
        <f t="shared" si="2"/>
        <v>0</v>
      </c>
      <c r="F63" s="10" t="s">
        <v>13</v>
      </c>
      <c r="G63" s="13">
        <v>81</v>
      </c>
      <c r="H63" s="14">
        <v>43672.4</v>
      </c>
      <c r="I63" s="14">
        <v>26203.44</v>
      </c>
      <c r="J63" s="16"/>
    </row>
    <row r="64" spans="1:10" s="1" customFormat="1" ht="15.75" customHeight="1">
      <c r="A64" s="9">
        <v>62</v>
      </c>
      <c r="B64" s="10" t="str">
        <f>"661506028486500"</f>
        <v>661506028486500</v>
      </c>
      <c r="C64" s="11" t="s">
        <v>131</v>
      </c>
      <c r="D64" s="10" t="s">
        <v>132</v>
      </c>
      <c r="E64" s="10" t="str">
        <f t="shared" si="2"/>
        <v>0</v>
      </c>
      <c r="F64" s="10" t="s">
        <v>13</v>
      </c>
      <c r="G64" s="13">
        <v>4</v>
      </c>
      <c r="H64" s="14">
        <v>1649.04</v>
      </c>
      <c r="I64" s="14">
        <v>989.42</v>
      </c>
      <c r="J64" s="16"/>
    </row>
    <row r="65" spans="1:10" s="1" customFormat="1" ht="15.75" customHeight="1">
      <c r="A65" s="9">
        <v>63</v>
      </c>
      <c r="B65" s="10" t="str">
        <f>"661506028478800"</f>
        <v>661506028478800</v>
      </c>
      <c r="C65" s="11" t="s">
        <v>133</v>
      </c>
      <c r="D65" s="10" t="s">
        <v>134</v>
      </c>
      <c r="E65" s="10" t="str">
        <f t="shared" si="2"/>
        <v>0</v>
      </c>
      <c r="F65" s="10" t="s">
        <v>13</v>
      </c>
      <c r="G65" s="13">
        <v>1</v>
      </c>
      <c r="H65" s="14">
        <v>486.24</v>
      </c>
      <c r="I65" s="14">
        <v>291.74</v>
      </c>
      <c r="J65" s="16"/>
    </row>
    <row r="66" spans="1:10" s="1" customFormat="1" ht="15.75" customHeight="1">
      <c r="A66" s="9">
        <v>64</v>
      </c>
      <c r="B66" s="10" t="str">
        <f>"661506028455000"</f>
        <v>661506028455000</v>
      </c>
      <c r="C66" s="11" t="s">
        <v>135</v>
      </c>
      <c r="D66" s="10" t="s">
        <v>136</v>
      </c>
      <c r="E66" s="12">
        <v>0</v>
      </c>
      <c r="F66" s="10" t="s">
        <v>13</v>
      </c>
      <c r="G66" s="13">
        <v>2</v>
      </c>
      <c r="H66" s="14">
        <v>1296.64</v>
      </c>
      <c r="I66" s="14">
        <v>777.98</v>
      </c>
      <c r="J66" s="16"/>
    </row>
    <row r="67" spans="1:10" s="1" customFormat="1" ht="15.75" customHeight="1">
      <c r="A67" s="9">
        <v>65</v>
      </c>
      <c r="B67" s="10" t="str">
        <f>"661506028422500"</f>
        <v>661506028422500</v>
      </c>
      <c r="C67" s="11" t="s">
        <v>137</v>
      </c>
      <c r="D67" s="10" t="str">
        <f>"911506020944436108"</f>
        <v>911506020944436108</v>
      </c>
      <c r="E67" s="10" t="str">
        <f>"0"</f>
        <v>0</v>
      </c>
      <c r="F67" s="10" t="s">
        <v>13</v>
      </c>
      <c r="G67" s="13">
        <v>3</v>
      </c>
      <c r="H67" s="14">
        <v>1661.32</v>
      </c>
      <c r="I67" s="14">
        <v>996.79</v>
      </c>
      <c r="J67" s="16"/>
    </row>
    <row r="68" spans="1:10" s="1" customFormat="1" ht="15.75" customHeight="1">
      <c r="A68" s="9">
        <v>66</v>
      </c>
      <c r="B68" s="10" t="str">
        <f>"661506028290600"</f>
        <v>661506028290600</v>
      </c>
      <c r="C68" s="11" t="s">
        <v>138</v>
      </c>
      <c r="D68" s="10" t="s">
        <v>139</v>
      </c>
      <c r="E68" s="12">
        <v>0</v>
      </c>
      <c r="F68" s="10" t="s">
        <v>13</v>
      </c>
      <c r="G68" s="13">
        <v>1</v>
      </c>
      <c r="H68" s="14">
        <v>409.68</v>
      </c>
      <c r="I68" s="14">
        <v>245.81</v>
      </c>
      <c r="J68" s="16"/>
    </row>
    <row r="69" spans="1:10" s="1" customFormat="1" ht="15.75" customHeight="1">
      <c r="A69" s="9">
        <v>67</v>
      </c>
      <c r="B69" s="10" t="str">
        <f>"661506028170500"</f>
        <v>661506028170500</v>
      </c>
      <c r="C69" s="11" t="s">
        <v>140</v>
      </c>
      <c r="D69" s="10" t="s">
        <v>141</v>
      </c>
      <c r="E69" s="12">
        <v>0.125</v>
      </c>
      <c r="F69" s="10" t="s">
        <v>20</v>
      </c>
      <c r="G69" s="13">
        <v>8</v>
      </c>
      <c r="H69" s="14">
        <v>3903.38</v>
      </c>
      <c r="I69" s="14">
        <v>2342.03</v>
      </c>
      <c r="J69" s="16"/>
    </row>
    <row r="70" spans="1:10" s="1" customFormat="1" ht="15.75" customHeight="1">
      <c r="A70" s="9">
        <v>68</v>
      </c>
      <c r="B70" s="10" t="str">
        <f>"661506027966600"</f>
        <v>661506027966600</v>
      </c>
      <c r="C70" s="11" t="s">
        <v>142</v>
      </c>
      <c r="D70" s="10" t="s">
        <v>143</v>
      </c>
      <c r="E70" s="12">
        <v>0</v>
      </c>
      <c r="F70" s="10" t="s">
        <v>13</v>
      </c>
      <c r="G70" s="13">
        <v>11</v>
      </c>
      <c r="H70" s="14">
        <v>5138.3</v>
      </c>
      <c r="I70" s="14">
        <v>3082.98</v>
      </c>
      <c r="J70" s="16"/>
    </row>
    <row r="71" spans="1:10" s="1" customFormat="1" ht="15.75" customHeight="1">
      <c r="A71" s="9">
        <v>69</v>
      </c>
      <c r="B71" s="10" t="str">
        <f>"661506027882400"</f>
        <v>661506027882400</v>
      </c>
      <c r="C71" s="11" t="s">
        <v>144</v>
      </c>
      <c r="D71" s="10" t="s">
        <v>145</v>
      </c>
      <c r="E71" s="12">
        <v>0</v>
      </c>
      <c r="F71" s="10" t="s">
        <v>13</v>
      </c>
      <c r="G71" s="13">
        <v>4</v>
      </c>
      <c r="H71" s="14">
        <v>2107.04</v>
      </c>
      <c r="I71" s="14">
        <v>1264.22</v>
      </c>
      <c r="J71" s="16"/>
    </row>
    <row r="72" spans="1:10" s="1" customFormat="1" ht="15.75" customHeight="1">
      <c r="A72" s="9">
        <v>70</v>
      </c>
      <c r="B72" s="10" t="str">
        <f>"661506027856400"</f>
        <v>661506027856400</v>
      </c>
      <c r="C72" s="11" t="s">
        <v>146</v>
      </c>
      <c r="D72" s="10" t="s">
        <v>147</v>
      </c>
      <c r="E72" s="12">
        <v>0</v>
      </c>
      <c r="F72" s="10" t="s">
        <v>20</v>
      </c>
      <c r="G72" s="13">
        <v>2</v>
      </c>
      <c r="H72" s="14">
        <v>1281.88</v>
      </c>
      <c r="I72" s="14">
        <v>769.13</v>
      </c>
      <c r="J72" s="16"/>
    </row>
    <row r="73" spans="1:10" s="1" customFormat="1" ht="15.75" customHeight="1">
      <c r="A73" s="9">
        <v>71</v>
      </c>
      <c r="B73" s="10" t="str">
        <f>"661506027814500"</f>
        <v>661506027814500</v>
      </c>
      <c r="C73" s="11" t="s">
        <v>148</v>
      </c>
      <c r="D73" s="10" t="s">
        <v>149</v>
      </c>
      <c r="E73" s="12">
        <v>0</v>
      </c>
      <c r="F73" s="10" t="s">
        <v>13</v>
      </c>
      <c r="G73" s="13">
        <v>1</v>
      </c>
      <c r="H73" s="14">
        <v>486.24</v>
      </c>
      <c r="I73" s="14">
        <v>291.74</v>
      </c>
      <c r="J73" s="16"/>
    </row>
    <row r="74" spans="1:10" s="1" customFormat="1" ht="15.75" customHeight="1">
      <c r="A74" s="9">
        <v>72</v>
      </c>
      <c r="B74" s="10" t="str">
        <f>"661506027774500"</f>
        <v>661506027774500</v>
      </c>
      <c r="C74" s="11" t="s">
        <v>150</v>
      </c>
      <c r="D74" s="10" t="s">
        <v>151</v>
      </c>
      <c r="E74" s="12">
        <v>0</v>
      </c>
      <c r="F74" s="10" t="s">
        <v>20</v>
      </c>
      <c r="G74" s="13">
        <v>2</v>
      </c>
      <c r="H74" s="14">
        <v>972.48</v>
      </c>
      <c r="I74" s="14">
        <v>583.49</v>
      </c>
      <c r="J74" s="16"/>
    </row>
    <row r="75" spans="1:10" s="1" customFormat="1" ht="15.75" customHeight="1">
      <c r="A75" s="9">
        <v>73</v>
      </c>
      <c r="B75" s="10" t="str">
        <f>"661506027693000"</f>
        <v>661506027693000</v>
      </c>
      <c r="C75" s="11" t="s">
        <v>152</v>
      </c>
      <c r="D75" s="10" t="s">
        <v>153</v>
      </c>
      <c r="E75" s="10" t="str">
        <f aca="true" t="shared" si="3" ref="E75:E79">"0"</f>
        <v>0</v>
      </c>
      <c r="F75" s="10" t="s">
        <v>13</v>
      </c>
      <c r="G75" s="13">
        <v>1</v>
      </c>
      <c r="H75" s="14">
        <v>486.24</v>
      </c>
      <c r="I75" s="14">
        <v>291.74</v>
      </c>
      <c r="J75" s="16"/>
    </row>
    <row r="76" spans="1:10" s="1" customFormat="1" ht="15.75" customHeight="1">
      <c r="A76" s="9">
        <v>74</v>
      </c>
      <c r="B76" s="10" t="str">
        <f>"661506027678600"</f>
        <v>661506027678600</v>
      </c>
      <c r="C76" s="11" t="s">
        <v>154</v>
      </c>
      <c r="D76" s="10" t="s">
        <v>155</v>
      </c>
      <c r="E76" s="12">
        <v>0</v>
      </c>
      <c r="F76" s="10" t="s">
        <v>13</v>
      </c>
      <c r="G76" s="13">
        <v>2</v>
      </c>
      <c r="H76" s="14">
        <v>1650</v>
      </c>
      <c r="I76" s="14">
        <v>990</v>
      </c>
      <c r="J76" s="16"/>
    </row>
    <row r="77" spans="1:10" s="1" customFormat="1" ht="15.75" customHeight="1">
      <c r="A77" s="9">
        <v>75</v>
      </c>
      <c r="B77" s="10" t="str">
        <f>"661506027670400"</f>
        <v>661506027670400</v>
      </c>
      <c r="C77" s="11" t="s">
        <v>156</v>
      </c>
      <c r="D77" s="10" t="s">
        <v>157</v>
      </c>
      <c r="E77" s="12">
        <v>0</v>
      </c>
      <c r="F77" s="10" t="s">
        <v>13</v>
      </c>
      <c r="G77" s="13">
        <v>2</v>
      </c>
      <c r="H77" s="14">
        <v>1132.14</v>
      </c>
      <c r="I77" s="14">
        <v>679.28</v>
      </c>
      <c r="J77" s="16"/>
    </row>
    <row r="78" spans="1:10" s="1" customFormat="1" ht="15.75" customHeight="1">
      <c r="A78" s="9">
        <v>76</v>
      </c>
      <c r="B78" s="10" t="str">
        <f>"661506027664400"</f>
        <v>661506027664400</v>
      </c>
      <c r="C78" s="11" t="s">
        <v>158</v>
      </c>
      <c r="D78" s="10" t="s">
        <v>159</v>
      </c>
      <c r="E78" s="10" t="str">
        <f t="shared" si="3"/>
        <v>0</v>
      </c>
      <c r="F78" s="10" t="s">
        <v>13</v>
      </c>
      <c r="G78" s="13">
        <v>1</v>
      </c>
      <c r="H78" s="14">
        <v>385.52</v>
      </c>
      <c r="I78" s="14">
        <v>231.31</v>
      </c>
      <c r="J78" s="16"/>
    </row>
    <row r="79" spans="1:10" s="1" customFormat="1" ht="15.75" customHeight="1">
      <c r="A79" s="9">
        <v>77</v>
      </c>
      <c r="B79" s="10" t="str">
        <f>"661506027657400"</f>
        <v>661506027657400</v>
      </c>
      <c r="C79" s="11" t="s">
        <v>160</v>
      </c>
      <c r="D79" s="10" t="str">
        <f>"911506023289496905"</f>
        <v>911506023289496905</v>
      </c>
      <c r="E79" s="10" t="str">
        <f t="shared" si="3"/>
        <v>0</v>
      </c>
      <c r="F79" s="10" t="s">
        <v>13</v>
      </c>
      <c r="G79" s="13">
        <v>1</v>
      </c>
      <c r="H79" s="14">
        <v>780</v>
      </c>
      <c r="I79" s="14">
        <v>468</v>
      </c>
      <c r="J79" s="16"/>
    </row>
    <row r="80" spans="1:10" s="1" customFormat="1" ht="15.75" customHeight="1">
      <c r="A80" s="9">
        <v>78</v>
      </c>
      <c r="B80" s="10" t="str">
        <f>"661506027656300"</f>
        <v>661506027656300</v>
      </c>
      <c r="C80" s="11" t="s">
        <v>161</v>
      </c>
      <c r="D80" s="10" t="s">
        <v>162</v>
      </c>
      <c r="E80" s="12">
        <v>0</v>
      </c>
      <c r="F80" s="10" t="s">
        <v>13</v>
      </c>
      <c r="G80" s="13">
        <v>1</v>
      </c>
      <c r="H80" s="14">
        <v>576.02</v>
      </c>
      <c r="I80" s="14">
        <v>345.61</v>
      </c>
      <c r="J80" s="16"/>
    </row>
    <row r="81" spans="1:10" s="1" customFormat="1" ht="15.75" customHeight="1">
      <c r="A81" s="9">
        <v>79</v>
      </c>
      <c r="B81" s="10" t="str">
        <f>"661506027612700"</f>
        <v>661506027612700</v>
      </c>
      <c r="C81" s="11" t="s">
        <v>163</v>
      </c>
      <c r="D81" s="10" t="s">
        <v>164</v>
      </c>
      <c r="E81" s="12">
        <v>0</v>
      </c>
      <c r="F81" s="10" t="s">
        <v>13</v>
      </c>
      <c r="G81" s="13">
        <v>8</v>
      </c>
      <c r="H81" s="14">
        <v>4072.42</v>
      </c>
      <c r="I81" s="14">
        <v>2443.45</v>
      </c>
      <c r="J81" s="16"/>
    </row>
    <row r="82" spans="1:10" s="1" customFormat="1" ht="15.75" customHeight="1">
      <c r="A82" s="9">
        <v>80</v>
      </c>
      <c r="B82" s="10" t="str">
        <f>"661506027515200"</f>
        <v>661506027515200</v>
      </c>
      <c r="C82" s="11" t="s">
        <v>165</v>
      </c>
      <c r="D82" s="10" t="str">
        <f>"911506026673036672"</f>
        <v>911506026673036672</v>
      </c>
      <c r="E82" s="12">
        <v>0</v>
      </c>
      <c r="F82" s="10" t="s">
        <v>13</v>
      </c>
      <c r="G82" s="13">
        <v>1</v>
      </c>
      <c r="H82" s="14">
        <v>616.6</v>
      </c>
      <c r="I82" s="14">
        <v>369.96</v>
      </c>
      <c r="J82" s="16"/>
    </row>
    <row r="83" spans="1:10" s="1" customFormat="1" ht="15.75" customHeight="1">
      <c r="A83" s="9">
        <v>81</v>
      </c>
      <c r="B83" s="10" t="str">
        <f>"661506027503300"</f>
        <v>661506027503300</v>
      </c>
      <c r="C83" s="11" t="s">
        <v>166</v>
      </c>
      <c r="D83" s="10" t="s">
        <v>167</v>
      </c>
      <c r="E83" s="10" t="str">
        <f aca="true" t="shared" si="4" ref="E83:E89">"0"</f>
        <v>0</v>
      </c>
      <c r="F83" s="10" t="s">
        <v>13</v>
      </c>
      <c r="G83" s="13">
        <v>2</v>
      </c>
      <c r="H83" s="14">
        <v>1176.78</v>
      </c>
      <c r="I83" s="14">
        <v>706.07</v>
      </c>
      <c r="J83" s="16"/>
    </row>
    <row r="84" spans="1:10" s="1" customFormat="1" ht="15.75" customHeight="1">
      <c r="A84" s="9">
        <v>82</v>
      </c>
      <c r="B84" s="10" t="str">
        <f>"661506027353700"</f>
        <v>661506027353700</v>
      </c>
      <c r="C84" s="11" t="s">
        <v>168</v>
      </c>
      <c r="D84" s="10" t="s">
        <v>169</v>
      </c>
      <c r="E84" s="12">
        <v>0</v>
      </c>
      <c r="F84" s="10" t="s">
        <v>13</v>
      </c>
      <c r="G84" s="13">
        <v>1</v>
      </c>
      <c r="H84" s="14">
        <v>486.24</v>
      </c>
      <c r="I84" s="14">
        <v>291.74</v>
      </c>
      <c r="J84" s="16"/>
    </row>
    <row r="85" spans="1:10" s="1" customFormat="1" ht="15.75" customHeight="1">
      <c r="A85" s="9">
        <v>83</v>
      </c>
      <c r="B85" s="10" t="str">
        <f>"661506027346700"</f>
        <v>661506027346700</v>
      </c>
      <c r="C85" s="11" t="s">
        <v>170</v>
      </c>
      <c r="D85" s="10" t="s">
        <v>171</v>
      </c>
      <c r="E85" s="10" t="str">
        <f t="shared" si="4"/>
        <v>0</v>
      </c>
      <c r="F85" s="10" t="s">
        <v>13</v>
      </c>
      <c r="G85" s="13">
        <v>4</v>
      </c>
      <c r="H85" s="14">
        <v>1826.88</v>
      </c>
      <c r="I85" s="14">
        <v>1096.13</v>
      </c>
      <c r="J85" s="16"/>
    </row>
    <row r="86" spans="1:10" s="1" customFormat="1" ht="15.75" customHeight="1">
      <c r="A86" s="9">
        <v>84</v>
      </c>
      <c r="B86" s="10" t="str">
        <f>"661506027184800"</f>
        <v>661506027184800</v>
      </c>
      <c r="C86" s="11" t="s">
        <v>172</v>
      </c>
      <c r="D86" s="10" t="s">
        <v>173</v>
      </c>
      <c r="E86" s="12">
        <v>0</v>
      </c>
      <c r="F86" s="10" t="s">
        <v>13</v>
      </c>
      <c r="G86" s="13">
        <v>1</v>
      </c>
      <c r="H86" s="14">
        <v>648.32</v>
      </c>
      <c r="I86" s="14">
        <v>388.99</v>
      </c>
      <c r="J86" s="16"/>
    </row>
    <row r="87" spans="1:10" s="1" customFormat="1" ht="15.75" customHeight="1">
      <c r="A87" s="9">
        <v>85</v>
      </c>
      <c r="B87" s="10" t="str">
        <f>"661506027181100"</f>
        <v>661506027181100</v>
      </c>
      <c r="C87" s="11" t="s">
        <v>174</v>
      </c>
      <c r="D87" s="10" t="str">
        <f>"911506020783782226"</f>
        <v>911506020783782226</v>
      </c>
      <c r="E87" s="10" t="str">
        <f t="shared" si="4"/>
        <v>0</v>
      </c>
      <c r="F87" s="10" t="s">
        <v>13</v>
      </c>
      <c r="G87" s="13">
        <v>1</v>
      </c>
      <c r="H87" s="14">
        <v>600</v>
      </c>
      <c r="I87" s="14">
        <v>360</v>
      </c>
      <c r="J87" s="16"/>
    </row>
    <row r="88" spans="1:10" s="1" customFormat="1" ht="15.75" customHeight="1">
      <c r="A88" s="9">
        <v>86</v>
      </c>
      <c r="B88" s="10" t="str">
        <f>"661506027166400"</f>
        <v>661506027166400</v>
      </c>
      <c r="C88" s="11" t="s">
        <v>175</v>
      </c>
      <c r="D88" s="10" t="s">
        <v>176</v>
      </c>
      <c r="E88" s="10" t="str">
        <f t="shared" si="4"/>
        <v>0</v>
      </c>
      <c r="F88" s="10" t="s">
        <v>13</v>
      </c>
      <c r="G88" s="13">
        <v>2</v>
      </c>
      <c r="H88" s="14">
        <v>1134.34</v>
      </c>
      <c r="I88" s="14">
        <v>680.6</v>
      </c>
      <c r="J88" s="16"/>
    </row>
    <row r="89" spans="1:10" s="1" customFormat="1" ht="15.75" customHeight="1">
      <c r="A89" s="9">
        <v>87</v>
      </c>
      <c r="B89" s="10" t="str">
        <f>"661506027106600"</f>
        <v>661506027106600</v>
      </c>
      <c r="C89" s="11" t="s">
        <v>177</v>
      </c>
      <c r="D89" s="10" t="s">
        <v>178</v>
      </c>
      <c r="E89" s="10" t="str">
        <f t="shared" si="4"/>
        <v>0</v>
      </c>
      <c r="F89" s="10" t="s">
        <v>13</v>
      </c>
      <c r="G89" s="13">
        <v>4</v>
      </c>
      <c r="H89" s="14">
        <v>2107.08</v>
      </c>
      <c r="I89" s="14">
        <v>1264.25</v>
      </c>
      <c r="J89" s="16"/>
    </row>
    <row r="90" spans="1:10" s="1" customFormat="1" ht="15.75" customHeight="1">
      <c r="A90" s="9">
        <v>88</v>
      </c>
      <c r="B90" s="10" t="str">
        <f>"661506027097100"</f>
        <v>661506027097100</v>
      </c>
      <c r="C90" s="11" t="s">
        <v>179</v>
      </c>
      <c r="D90" s="10" t="s">
        <v>180</v>
      </c>
      <c r="E90" s="12">
        <v>0</v>
      </c>
      <c r="F90" s="10" t="s">
        <v>13</v>
      </c>
      <c r="G90" s="13">
        <v>1</v>
      </c>
      <c r="H90" s="14">
        <v>486.24</v>
      </c>
      <c r="I90" s="14">
        <v>291.74</v>
      </c>
      <c r="J90" s="16"/>
    </row>
    <row r="91" spans="1:10" s="1" customFormat="1" ht="15.75" customHeight="1">
      <c r="A91" s="9">
        <v>89</v>
      </c>
      <c r="B91" s="10" t="str">
        <f>"661506027096800"</f>
        <v>661506027096800</v>
      </c>
      <c r="C91" s="11" t="s">
        <v>181</v>
      </c>
      <c r="D91" s="10" t="s">
        <v>182</v>
      </c>
      <c r="E91" s="12">
        <v>0</v>
      </c>
      <c r="F91" s="10" t="s">
        <v>13</v>
      </c>
      <c r="G91" s="13">
        <v>1</v>
      </c>
      <c r="H91" s="14">
        <v>600</v>
      </c>
      <c r="I91" s="14">
        <v>360</v>
      </c>
      <c r="J91" s="16"/>
    </row>
    <row r="92" spans="1:10" s="1" customFormat="1" ht="15.75" customHeight="1">
      <c r="A92" s="9">
        <v>90</v>
      </c>
      <c r="B92" s="10" t="str">
        <f>"661506027088500"</f>
        <v>661506027088500</v>
      </c>
      <c r="C92" s="11" t="s">
        <v>183</v>
      </c>
      <c r="D92" s="10" t="s">
        <v>184</v>
      </c>
      <c r="E92" s="12">
        <v>0</v>
      </c>
      <c r="F92" s="10" t="s">
        <v>13</v>
      </c>
      <c r="G92" s="13">
        <v>2</v>
      </c>
      <c r="H92" s="14">
        <v>972.48</v>
      </c>
      <c r="I92" s="14">
        <v>583.49</v>
      </c>
      <c r="J92" s="16"/>
    </row>
    <row r="93" spans="1:10" s="1" customFormat="1" ht="15.75" customHeight="1">
      <c r="A93" s="9">
        <v>91</v>
      </c>
      <c r="B93" s="10" t="str">
        <f>"661506026952800"</f>
        <v>661506026952800</v>
      </c>
      <c r="C93" s="11" t="s">
        <v>185</v>
      </c>
      <c r="D93" s="10" t="str">
        <f>"911506023185373182"</f>
        <v>911506023185373182</v>
      </c>
      <c r="E93" s="10" t="str">
        <f>"0"</f>
        <v>0</v>
      </c>
      <c r="F93" s="10" t="s">
        <v>13</v>
      </c>
      <c r="G93" s="13">
        <v>5</v>
      </c>
      <c r="H93" s="14">
        <v>2784.62</v>
      </c>
      <c r="I93" s="14">
        <v>1670.77</v>
      </c>
      <c r="J93" s="16"/>
    </row>
    <row r="94" spans="1:10" s="1" customFormat="1" ht="15.75" customHeight="1">
      <c r="A94" s="9">
        <v>92</v>
      </c>
      <c r="B94" s="10" t="str">
        <f>"661506026880400"</f>
        <v>661506026880400</v>
      </c>
      <c r="C94" s="11" t="s">
        <v>186</v>
      </c>
      <c r="D94" s="10" t="s">
        <v>187</v>
      </c>
      <c r="E94" s="12">
        <v>0</v>
      </c>
      <c r="F94" s="10" t="s">
        <v>13</v>
      </c>
      <c r="G94" s="13">
        <v>3</v>
      </c>
      <c r="H94" s="14">
        <v>1781.58</v>
      </c>
      <c r="I94" s="14">
        <v>1068.95</v>
      </c>
      <c r="J94" s="16"/>
    </row>
    <row r="95" spans="1:10" s="1" customFormat="1" ht="15.75" customHeight="1">
      <c r="A95" s="9">
        <v>93</v>
      </c>
      <c r="B95" s="10" t="str">
        <f>"661506026748300"</f>
        <v>661506026748300</v>
      </c>
      <c r="C95" s="11" t="s">
        <v>188</v>
      </c>
      <c r="D95" s="10" t="s">
        <v>189</v>
      </c>
      <c r="E95" s="12">
        <v>0</v>
      </c>
      <c r="F95" s="10" t="s">
        <v>13</v>
      </c>
      <c r="G95" s="13">
        <v>7</v>
      </c>
      <c r="H95" s="14">
        <v>3517.68</v>
      </c>
      <c r="I95" s="14">
        <v>2110.61</v>
      </c>
      <c r="J95" s="16"/>
    </row>
    <row r="96" spans="1:10" s="1" customFormat="1" ht="15.75" customHeight="1">
      <c r="A96" s="9">
        <v>94</v>
      </c>
      <c r="B96" s="10" t="str">
        <f>"661506026745200"</f>
        <v>661506026745200</v>
      </c>
      <c r="C96" s="11" t="s">
        <v>190</v>
      </c>
      <c r="D96" s="10" t="s">
        <v>191</v>
      </c>
      <c r="E96" s="10" t="str">
        <f>"0"</f>
        <v>0</v>
      </c>
      <c r="F96" s="10" t="s">
        <v>20</v>
      </c>
      <c r="G96" s="13">
        <v>10</v>
      </c>
      <c r="H96" s="14">
        <v>5061.24</v>
      </c>
      <c r="I96" s="14">
        <v>3036.74</v>
      </c>
      <c r="J96" s="16"/>
    </row>
    <row r="97" spans="1:10" s="1" customFormat="1" ht="15.75" customHeight="1">
      <c r="A97" s="9">
        <v>95</v>
      </c>
      <c r="B97" s="10" t="str">
        <f>"661506026670900"</f>
        <v>661506026670900</v>
      </c>
      <c r="C97" s="11" t="s">
        <v>192</v>
      </c>
      <c r="D97" s="10" t="s">
        <v>193</v>
      </c>
      <c r="E97" s="12">
        <v>0</v>
      </c>
      <c r="F97" s="10" t="s">
        <v>13</v>
      </c>
      <c r="G97" s="13">
        <v>4</v>
      </c>
      <c r="H97" s="14">
        <v>2303.52</v>
      </c>
      <c r="I97" s="14">
        <v>1382.11</v>
      </c>
      <c r="J97" s="16"/>
    </row>
    <row r="98" spans="1:10" s="1" customFormat="1" ht="15.75" customHeight="1">
      <c r="A98" s="9">
        <v>96</v>
      </c>
      <c r="B98" s="10" t="str">
        <f>"661506026560600"</f>
        <v>661506026560600</v>
      </c>
      <c r="C98" s="11" t="s">
        <v>194</v>
      </c>
      <c r="D98" s="10" t="s">
        <v>195</v>
      </c>
      <c r="E98" s="12">
        <v>0</v>
      </c>
      <c r="F98" s="10" t="s">
        <v>196</v>
      </c>
      <c r="G98" s="13">
        <v>2</v>
      </c>
      <c r="H98" s="14">
        <v>924</v>
      </c>
      <c r="I98" s="14">
        <v>554.4</v>
      </c>
      <c r="J98" s="16"/>
    </row>
    <row r="99" spans="1:10" s="1" customFormat="1" ht="15.75" customHeight="1">
      <c r="A99" s="9">
        <v>97</v>
      </c>
      <c r="B99" s="10" t="str">
        <f>"661506026434900"</f>
        <v>661506026434900</v>
      </c>
      <c r="C99" s="11" t="s">
        <v>197</v>
      </c>
      <c r="D99" s="10" t="s">
        <v>198</v>
      </c>
      <c r="E99" s="12">
        <v>0</v>
      </c>
      <c r="F99" s="10" t="s">
        <v>20</v>
      </c>
      <c r="G99" s="13">
        <v>6</v>
      </c>
      <c r="H99" s="14">
        <v>3230.6</v>
      </c>
      <c r="I99" s="14">
        <v>1938.36</v>
      </c>
      <c r="J99" s="16"/>
    </row>
    <row r="100" spans="1:10" s="1" customFormat="1" ht="15.75" customHeight="1">
      <c r="A100" s="9">
        <v>98</v>
      </c>
      <c r="B100" s="10" t="str">
        <f>"661506026428900"</f>
        <v>661506026428900</v>
      </c>
      <c r="C100" s="11" t="s">
        <v>199</v>
      </c>
      <c r="D100" s="10" t="s">
        <v>200</v>
      </c>
      <c r="E100" s="12">
        <v>0</v>
      </c>
      <c r="F100" s="10" t="s">
        <v>13</v>
      </c>
      <c r="G100" s="13">
        <v>7</v>
      </c>
      <c r="H100" s="14">
        <v>2798.57</v>
      </c>
      <c r="I100" s="14">
        <v>1679.14</v>
      </c>
      <c r="J100" s="16"/>
    </row>
    <row r="101" spans="1:10" s="1" customFormat="1" ht="15.75" customHeight="1">
      <c r="A101" s="9">
        <v>99</v>
      </c>
      <c r="B101" s="10" t="str">
        <f>"661506026380500"</f>
        <v>661506026380500</v>
      </c>
      <c r="C101" s="11" t="s">
        <v>201</v>
      </c>
      <c r="D101" s="10" t="s">
        <v>202</v>
      </c>
      <c r="E101" s="12">
        <v>0</v>
      </c>
      <c r="F101" s="10" t="s">
        <v>13</v>
      </c>
      <c r="G101" s="13">
        <v>4</v>
      </c>
      <c r="H101" s="14">
        <v>1944.96</v>
      </c>
      <c r="I101" s="14">
        <v>1166.98</v>
      </c>
      <c r="J101" s="16"/>
    </row>
    <row r="102" spans="1:10" s="1" customFormat="1" ht="15.75" customHeight="1">
      <c r="A102" s="9">
        <v>100</v>
      </c>
      <c r="B102" s="10" t="str">
        <f>"661506026348900"</f>
        <v>661506026348900</v>
      </c>
      <c r="C102" s="11" t="s">
        <v>203</v>
      </c>
      <c r="D102" s="10" t="s">
        <v>204</v>
      </c>
      <c r="E102" s="12">
        <v>0</v>
      </c>
      <c r="F102" s="10" t="s">
        <v>13</v>
      </c>
      <c r="G102" s="13">
        <v>7</v>
      </c>
      <c r="H102" s="14">
        <v>3521.56</v>
      </c>
      <c r="I102" s="14">
        <v>2112.94</v>
      </c>
      <c r="J102" s="16"/>
    </row>
    <row r="103" spans="1:10" s="1" customFormat="1" ht="15.75" customHeight="1">
      <c r="A103" s="9">
        <v>101</v>
      </c>
      <c r="B103" s="18" t="str">
        <f>"661506026048400"</f>
        <v>661506026048400</v>
      </c>
      <c r="C103" s="19" t="s">
        <v>205</v>
      </c>
      <c r="D103" s="18" t="s">
        <v>206</v>
      </c>
      <c r="E103" s="20">
        <v>0</v>
      </c>
      <c r="F103" s="18" t="s">
        <v>13</v>
      </c>
      <c r="G103" s="21">
        <v>3</v>
      </c>
      <c r="H103" s="22">
        <v>1512.48</v>
      </c>
      <c r="I103" s="22">
        <v>907.49</v>
      </c>
      <c r="J103" s="16"/>
    </row>
    <row r="104" spans="1:10" s="1" customFormat="1" ht="15.75" customHeight="1">
      <c r="A104" s="9">
        <v>102</v>
      </c>
      <c r="B104" s="18" t="str">
        <f>"661506026046500"</f>
        <v>661506026046500</v>
      </c>
      <c r="C104" s="19" t="s">
        <v>207</v>
      </c>
      <c r="D104" s="18" t="s">
        <v>208</v>
      </c>
      <c r="E104" s="20">
        <v>0</v>
      </c>
      <c r="F104" s="18" t="s">
        <v>13</v>
      </c>
      <c r="G104" s="21">
        <v>4</v>
      </c>
      <c r="H104" s="22">
        <v>2056.68</v>
      </c>
      <c r="I104" s="22">
        <v>1234.01</v>
      </c>
      <c r="J104" s="16"/>
    </row>
    <row r="105" spans="1:10" s="1" customFormat="1" ht="15.75" customHeight="1">
      <c r="A105" s="9">
        <v>103</v>
      </c>
      <c r="B105" s="18" t="str">
        <f>"661506025955100"</f>
        <v>661506025955100</v>
      </c>
      <c r="C105" s="19" t="s">
        <v>209</v>
      </c>
      <c r="D105" s="18" t="s">
        <v>210</v>
      </c>
      <c r="E105" s="18" t="str">
        <f>"0"</f>
        <v>0</v>
      </c>
      <c r="F105" s="18" t="s">
        <v>13</v>
      </c>
      <c r="G105" s="21">
        <v>2</v>
      </c>
      <c r="H105" s="22">
        <v>810.42</v>
      </c>
      <c r="I105" s="22">
        <v>486.25</v>
      </c>
      <c r="J105" s="16"/>
    </row>
    <row r="106" spans="1:10" s="1" customFormat="1" ht="15.75" customHeight="1">
      <c r="A106" s="9">
        <v>104</v>
      </c>
      <c r="B106" s="18" t="str">
        <f>"661506025936600"</f>
        <v>661506025936600</v>
      </c>
      <c r="C106" s="19" t="s">
        <v>211</v>
      </c>
      <c r="D106" s="18" t="s">
        <v>212</v>
      </c>
      <c r="E106" s="20">
        <v>0</v>
      </c>
      <c r="F106" s="18" t="s">
        <v>13</v>
      </c>
      <c r="G106" s="21">
        <v>3</v>
      </c>
      <c r="H106" s="22">
        <v>2274.16</v>
      </c>
      <c r="I106" s="22">
        <v>1364.5</v>
      </c>
      <c r="J106" s="16"/>
    </row>
    <row r="107" spans="1:10" s="1" customFormat="1" ht="15.75" customHeight="1">
      <c r="A107" s="9">
        <v>105</v>
      </c>
      <c r="B107" s="18" t="str">
        <f>"661506025784400"</f>
        <v>661506025784400</v>
      </c>
      <c r="C107" s="19" t="s">
        <v>213</v>
      </c>
      <c r="D107" s="18" t="s">
        <v>214</v>
      </c>
      <c r="E107" s="20">
        <v>0.1429</v>
      </c>
      <c r="F107" s="18" t="s">
        <v>13</v>
      </c>
      <c r="G107" s="21">
        <v>7</v>
      </c>
      <c r="H107" s="22">
        <v>4490</v>
      </c>
      <c r="I107" s="22">
        <v>2694</v>
      </c>
      <c r="J107" s="16"/>
    </row>
    <row r="108" spans="1:10" s="1" customFormat="1" ht="15.75" customHeight="1">
      <c r="A108" s="9">
        <v>106</v>
      </c>
      <c r="B108" s="18" t="str">
        <f>"661506025782800"</f>
        <v>661506025782800</v>
      </c>
      <c r="C108" s="19" t="s">
        <v>215</v>
      </c>
      <c r="D108" s="18" t="s">
        <v>216</v>
      </c>
      <c r="E108" s="18" t="str">
        <f>"0"</f>
        <v>0</v>
      </c>
      <c r="F108" s="18" t="s">
        <v>13</v>
      </c>
      <c r="G108" s="21">
        <v>10</v>
      </c>
      <c r="H108" s="22">
        <v>4901.4</v>
      </c>
      <c r="I108" s="22">
        <v>2940.84</v>
      </c>
      <c r="J108" s="16"/>
    </row>
    <row r="109" spans="1:10" s="1" customFormat="1" ht="15.75" customHeight="1">
      <c r="A109" s="9">
        <v>107</v>
      </c>
      <c r="B109" s="18" t="str">
        <f>"661506025566700"</f>
        <v>661506025566700</v>
      </c>
      <c r="C109" s="19" t="s">
        <v>217</v>
      </c>
      <c r="D109" s="18" t="s">
        <v>218</v>
      </c>
      <c r="E109" s="20">
        <v>0</v>
      </c>
      <c r="F109" s="18" t="s">
        <v>13</v>
      </c>
      <c r="G109" s="21">
        <v>3</v>
      </c>
      <c r="H109" s="22">
        <v>1688.9</v>
      </c>
      <c r="I109" s="22">
        <v>1013.34</v>
      </c>
      <c r="J109" s="16"/>
    </row>
    <row r="110" spans="1:10" s="1" customFormat="1" ht="15.75" customHeight="1">
      <c r="A110" s="9">
        <v>108</v>
      </c>
      <c r="B110" s="18" t="str">
        <f>"661506025563800"</f>
        <v>661506025563800</v>
      </c>
      <c r="C110" s="19" t="s">
        <v>219</v>
      </c>
      <c r="D110" s="18" t="s">
        <v>220</v>
      </c>
      <c r="E110" s="20">
        <v>0</v>
      </c>
      <c r="F110" s="18" t="s">
        <v>13</v>
      </c>
      <c r="G110" s="21">
        <v>5</v>
      </c>
      <c r="H110" s="22">
        <v>2430.1</v>
      </c>
      <c r="I110" s="22">
        <v>1458.06</v>
      </c>
      <c r="J110" s="16"/>
    </row>
    <row r="111" spans="1:10" s="1" customFormat="1" ht="15.75" customHeight="1">
      <c r="A111" s="9">
        <v>109</v>
      </c>
      <c r="B111" s="18" t="str">
        <f>"661506025517100"</f>
        <v>661506025517100</v>
      </c>
      <c r="C111" s="19" t="s">
        <v>221</v>
      </c>
      <c r="D111" s="18" t="s">
        <v>222</v>
      </c>
      <c r="E111" s="18" t="str">
        <f>"0"</f>
        <v>0</v>
      </c>
      <c r="F111" s="18" t="s">
        <v>13</v>
      </c>
      <c r="G111" s="21">
        <v>9</v>
      </c>
      <c r="H111" s="22">
        <v>4376.16</v>
      </c>
      <c r="I111" s="22">
        <v>2625.7</v>
      </c>
      <c r="J111" s="16"/>
    </row>
    <row r="112" spans="1:10" s="1" customFormat="1" ht="15.75" customHeight="1">
      <c r="A112" s="9">
        <v>110</v>
      </c>
      <c r="B112" s="18" t="str">
        <f>"661506025348600"</f>
        <v>661506025348600</v>
      </c>
      <c r="C112" s="19" t="s">
        <v>223</v>
      </c>
      <c r="D112" s="18" t="s">
        <v>224</v>
      </c>
      <c r="E112" s="20">
        <v>0</v>
      </c>
      <c r="F112" s="18" t="s">
        <v>13</v>
      </c>
      <c r="G112" s="21">
        <v>5</v>
      </c>
      <c r="H112" s="22">
        <v>5886.24</v>
      </c>
      <c r="I112" s="22">
        <v>3531.74</v>
      </c>
      <c r="J112" s="16"/>
    </row>
    <row r="113" spans="1:10" s="1" customFormat="1" ht="15.75" customHeight="1">
      <c r="A113" s="9">
        <v>111</v>
      </c>
      <c r="B113" s="18" t="str">
        <f>"661506025276400"</f>
        <v>661506025276400</v>
      </c>
      <c r="C113" s="19" t="s">
        <v>225</v>
      </c>
      <c r="D113" s="18" t="s">
        <v>226</v>
      </c>
      <c r="E113" s="20">
        <v>0</v>
      </c>
      <c r="F113" s="18" t="s">
        <v>60</v>
      </c>
      <c r="G113" s="21">
        <v>7</v>
      </c>
      <c r="H113" s="22">
        <v>3632.26</v>
      </c>
      <c r="I113" s="22">
        <v>2179.36</v>
      </c>
      <c r="J113" s="16"/>
    </row>
    <row r="114" spans="1:10" s="1" customFormat="1" ht="15.75" customHeight="1">
      <c r="A114" s="9">
        <v>112</v>
      </c>
      <c r="B114" s="18" t="str">
        <f>"661506025215100"</f>
        <v>661506025215100</v>
      </c>
      <c r="C114" s="19" t="s">
        <v>227</v>
      </c>
      <c r="D114" s="18" t="s">
        <v>228</v>
      </c>
      <c r="E114" s="20">
        <v>0.0192</v>
      </c>
      <c r="F114" s="18" t="s">
        <v>20</v>
      </c>
      <c r="G114" s="21">
        <v>52</v>
      </c>
      <c r="H114" s="22">
        <v>35462.56</v>
      </c>
      <c r="I114" s="22">
        <v>21277.54</v>
      </c>
      <c r="J114" s="16"/>
    </row>
    <row r="115" spans="1:10" s="1" customFormat="1" ht="15.75" customHeight="1">
      <c r="A115" s="9">
        <v>113</v>
      </c>
      <c r="B115" s="18" t="str">
        <f>"661506025124900"</f>
        <v>661506025124900</v>
      </c>
      <c r="C115" s="19" t="s">
        <v>229</v>
      </c>
      <c r="D115" s="18" t="s">
        <v>230</v>
      </c>
      <c r="E115" s="20">
        <v>0</v>
      </c>
      <c r="F115" s="18" t="s">
        <v>13</v>
      </c>
      <c r="G115" s="21">
        <v>2</v>
      </c>
      <c r="H115" s="22">
        <v>4680</v>
      </c>
      <c r="I115" s="22">
        <v>2808</v>
      </c>
      <c r="J115" s="16"/>
    </row>
    <row r="116" spans="1:10" s="1" customFormat="1" ht="15.75" customHeight="1">
      <c r="A116" s="9">
        <v>114</v>
      </c>
      <c r="B116" s="18" t="str">
        <f>"661506025124500"</f>
        <v>661506025124500</v>
      </c>
      <c r="C116" s="19" t="s">
        <v>231</v>
      </c>
      <c r="D116" s="18" t="s">
        <v>232</v>
      </c>
      <c r="E116" s="20">
        <v>0</v>
      </c>
      <c r="F116" s="18" t="s">
        <v>13</v>
      </c>
      <c r="G116" s="21">
        <v>4</v>
      </c>
      <c r="H116" s="22">
        <v>1930.2</v>
      </c>
      <c r="I116" s="22">
        <v>1158.12</v>
      </c>
      <c r="J116" s="16"/>
    </row>
    <row r="117" spans="1:10" s="1" customFormat="1" ht="15.75" customHeight="1">
      <c r="A117" s="9">
        <v>115</v>
      </c>
      <c r="B117" s="18" t="str">
        <f>"661506024906500"</f>
        <v>661506024906500</v>
      </c>
      <c r="C117" s="19" t="s">
        <v>233</v>
      </c>
      <c r="D117" s="18" t="s">
        <v>234</v>
      </c>
      <c r="E117" s="20">
        <v>0</v>
      </c>
      <c r="F117" s="18" t="s">
        <v>13</v>
      </c>
      <c r="G117" s="21">
        <v>2</v>
      </c>
      <c r="H117" s="22">
        <v>1053.52</v>
      </c>
      <c r="I117" s="22">
        <v>632.11</v>
      </c>
      <c r="J117" s="16"/>
    </row>
    <row r="118" spans="1:10" s="1" customFormat="1" ht="15.75" customHeight="1">
      <c r="A118" s="9">
        <v>116</v>
      </c>
      <c r="B118" s="18" t="str">
        <f>"661506024832500"</f>
        <v>661506024832500</v>
      </c>
      <c r="C118" s="19" t="s">
        <v>235</v>
      </c>
      <c r="D118" s="18" t="s">
        <v>236</v>
      </c>
      <c r="E118" s="20">
        <v>0</v>
      </c>
      <c r="F118" s="18" t="s">
        <v>13</v>
      </c>
      <c r="G118" s="21">
        <v>1</v>
      </c>
      <c r="H118" s="22">
        <v>960</v>
      </c>
      <c r="I118" s="22">
        <v>576</v>
      </c>
      <c r="J118" s="16"/>
    </row>
    <row r="119" spans="1:10" s="1" customFormat="1" ht="15.75" customHeight="1">
      <c r="A119" s="9">
        <v>117</v>
      </c>
      <c r="B119" s="18" t="str">
        <f>"661506024754700"</f>
        <v>661506024754700</v>
      </c>
      <c r="C119" s="19" t="s">
        <v>237</v>
      </c>
      <c r="D119" s="18" t="s">
        <v>238</v>
      </c>
      <c r="E119" s="20">
        <v>0</v>
      </c>
      <c r="F119" s="18" t="s">
        <v>13</v>
      </c>
      <c r="G119" s="21">
        <v>21</v>
      </c>
      <c r="H119" s="22">
        <v>10491.04</v>
      </c>
      <c r="I119" s="22">
        <v>6294.62</v>
      </c>
      <c r="J119" s="16"/>
    </row>
    <row r="120" spans="1:10" s="1" customFormat="1" ht="15.75" customHeight="1">
      <c r="A120" s="9">
        <v>118</v>
      </c>
      <c r="B120" s="18" t="str">
        <f>"661506024448500"</f>
        <v>661506024448500</v>
      </c>
      <c r="C120" s="19" t="s">
        <v>239</v>
      </c>
      <c r="D120" s="18" t="s">
        <v>240</v>
      </c>
      <c r="E120" s="18" t="str">
        <f aca="true" t="shared" si="5" ref="E120:E126">"0"</f>
        <v>0</v>
      </c>
      <c r="F120" s="18" t="s">
        <v>13</v>
      </c>
      <c r="G120" s="21">
        <v>1</v>
      </c>
      <c r="H120" s="22">
        <v>931.96</v>
      </c>
      <c r="I120" s="22">
        <v>559.18</v>
      </c>
      <c r="J120" s="16"/>
    </row>
    <row r="121" spans="1:10" s="1" customFormat="1" ht="15.75" customHeight="1">
      <c r="A121" s="9">
        <v>119</v>
      </c>
      <c r="B121" s="18" t="str">
        <f>"661506024442600"</f>
        <v>661506024442600</v>
      </c>
      <c r="C121" s="19" t="s">
        <v>241</v>
      </c>
      <c r="D121" s="18" t="str">
        <f>"911506027830334491"</f>
        <v>911506027830334491</v>
      </c>
      <c r="E121" s="18" t="str">
        <f t="shared" si="5"/>
        <v>0</v>
      </c>
      <c r="F121" s="18" t="s">
        <v>20</v>
      </c>
      <c r="G121" s="21">
        <v>8</v>
      </c>
      <c r="H121" s="22">
        <v>4621.54</v>
      </c>
      <c r="I121" s="22">
        <v>2772.92</v>
      </c>
      <c r="J121" s="16"/>
    </row>
    <row r="122" spans="1:10" s="1" customFormat="1" ht="15.75" customHeight="1">
      <c r="A122" s="9">
        <v>120</v>
      </c>
      <c r="B122" s="18" t="str">
        <f>"661506024334500"</f>
        <v>661506024334500</v>
      </c>
      <c r="C122" s="19" t="s">
        <v>242</v>
      </c>
      <c r="D122" s="18" t="s">
        <v>243</v>
      </c>
      <c r="E122" s="20">
        <v>0</v>
      </c>
      <c r="F122" s="18" t="s">
        <v>20</v>
      </c>
      <c r="G122" s="21">
        <v>215</v>
      </c>
      <c r="H122" s="22">
        <v>104421.2</v>
      </c>
      <c r="I122" s="22">
        <v>62652.72</v>
      </c>
      <c r="J122" s="16"/>
    </row>
    <row r="123" spans="1:10" s="1" customFormat="1" ht="15.75" customHeight="1">
      <c r="A123" s="9">
        <v>121</v>
      </c>
      <c r="B123" s="18" t="str">
        <f>"661506024048600"</f>
        <v>661506024048600</v>
      </c>
      <c r="C123" s="19" t="s">
        <v>244</v>
      </c>
      <c r="D123" s="18" t="s">
        <v>245</v>
      </c>
      <c r="E123" s="20">
        <v>0</v>
      </c>
      <c r="F123" s="18" t="s">
        <v>20</v>
      </c>
      <c r="G123" s="21">
        <v>6</v>
      </c>
      <c r="H123" s="22">
        <v>2939.4</v>
      </c>
      <c r="I123" s="22">
        <v>1763.64</v>
      </c>
      <c r="J123" s="16"/>
    </row>
    <row r="124" spans="1:10" s="1" customFormat="1" ht="15.75" customHeight="1">
      <c r="A124" s="9">
        <v>122</v>
      </c>
      <c r="B124" s="18" t="str">
        <f>"661506023674600"</f>
        <v>661506023674600</v>
      </c>
      <c r="C124" s="19" t="s">
        <v>246</v>
      </c>
      <c r="D124" s="18" t="s">
        <v>247</v>
      </c>
      <c r="E124" s="20">
        <v>0</v>
      </c>
      <c r="F124" s="18" t="s">
        <v>13</v>
      </c>
      <c r="G124" s="21">
        <v>3</v>
      </c>
      <c r="H124" s="22">
        <v>1701.84</v>
      </c>
      <c r="I124" s="22">
        <v>1021.1</v>
      </c>
      <c r="J124" s="16"/>
    </row>
    <row r="125" spans="1:10" s="1" customFormat="1" ht="15.75" customHeight="1">
      <c r="A125" s="9">
        <v>123</v>
      </c>
      <c r="B125" s="18" t="str">
        <f>"661506023534800"</f>
        <v>661506023534800</v>
      </c>
      <c r="C125" s="19" t="s">
        <v>248</v>
      </c>
      <c r="D125" s="18" t="s">
        <v>249</v>
      </c>
      <c r="E125" s="18" t="str">
        <f t="shared" si="5"/>
        <v>0</v>
      </c>
      <c r="F125" s="18" t="s">
        <v>13</v>
      </c>
      <c r="G125" s="21">
        <v>3</v>
      </c>
      <c r="H125" s="22">
        <v>1701.84</v>
      </c>
      <c r="I125" s="22">
        <v>1021.1</v>
      </c>
      <c r="J125" s="16"/>
    </row>
    <row r="126" spans="1:10" s="1" customFormat="1" ht="15.75" customHeight="1">
      <c r="A126" s="9">
        <v>124</v>
      </c>
      <c r="B126" s="18" t="str">
        <f>"661506023533100"</f>
        <v>661506023533100</v>
      </c>
      <c r="C126" s="19" t="s">
        <v>250</v>
      </c>
      <c r="D126" s="18" t="s">
        <v>251</v>
      </c>
      <c r="E126" s="18" t="str">
        <f t="shared" si="5"/>
        <v>0</v>
      </c>
      <c r="F126" s="18" t="s">
        <v>13</v>
      </c>
      <c r="G126" s="21">
        <v>1</v>
      </c>
      <c r="H126" s="22">
        <v>891.44</v>
      </c>
      <c r="I126" s="22">
        <v>534.86</v>
      </c>
      <c r="J126" s="16"/>
    </row>
    <row r="127" spans="1:10" s="1" customFormat="1" ht="15.75" customHeight="1">
      <c r="A127" s="9">
        <v>125</v>
      </c>
      <c r="B127" s="18" t="str">
        <f>"661506023529100"</f>
        <v>661506023529100</v>
      </c>
      <c r="C127" s="19" t="s">
        <v>252</v>
      </c>
      <c r="D127" s="18" t="s">
        <v>253</v>
      </c>
      <c r="E127" s="20">
        <v>0</v>
      </c>
      <c r="F127" s="18" t="s">
        <v>20</v>
      </c>
      <c r="G127" s="21">
        <v>21</v>
      </c>
      <c r="H127" s="22">
        <v>10365.6</v>
      </c>
      <c r="I127" s="22">
        <v>6219.36</v>
      </c>
      <c r="J127" s="16"/>
    </row>
    <row r="128" spans="1:10" s="1" customFormat="1" ht="15.75" customHeight="1">
      <c r="A128" s="9">
        <v>126</v>
      </c>
      <c r="B128" s="18" t="str">
        <f>"661506023519000"</f>
        <v>661506023519000</v>
      </c>
      <c r="C128" s="19" t="s">
        <v>254</v>
      </c>
      <c r="D128" s="18" t="s">
        <v>255</v>
      </c>
      <c r="E128" s="18" t="str">
        <f>"0"</f>
        <v>0</v>
      </c>
      <c r="F128" s="18" t="s">
        <v>13</v>
      </c>
      <c r="G128" s="21">
        <v>7</v>
      </c>
      <c r="H128" s="22">
        <v>4064</v>
      </c>
      <c r="I128" s="22">
        <v>2438.4</v>
      </c>
      <c r="J128" s="16"/>
    </row>
    <row r="129" spans="1:10" s="1" customFormat="1" ht="15.75" customHeight="1">
      <c r="A129" s="9">
        <v>127</v>
      </c>
      <c r="B129" s="18" t="str">
        <f>"661506023495300"</f>
        <v>661506023495300</v>
      </c>
      <c r="C129" s="19" t="s">
        <v>256</v>
      </c>
      <c r="D129" s="18" t="s">
        <v>257</v>
      </c>
      <c r="E129" s="18" t="str">
        <f>"0"</f>
        <v>0</v>
      </c>
      <c r="F129" s="18" t="s">
        <v>13</v>
      </c>
      <c r="G129" s="21">
        <v>3</v>
      </c>
      <c r="H129" s="22">
        <v>1800</v>
      </c>
      <c r="I129" s="22">
        <v>1080</v>
      </c>
      <c r="J129" s="16"/>
    </row>
    <row r="130" spans="1:10" s="1" customFormat="1" ht="15.75" customHeight="1">
      <c r="A130" s="9">
        <v>128</v>
      </c>
      <c r="B130" s="18" t="str">
        <f>"661506023464700"</f>
        <v>661506023464700</v>
      </c>
      <c r="C130" s="19" t="s">
        <v>258</v>
      </c>
      <c r="D130" s="18" t="s">
        <v>259</v>
      </c>
      <c r="E130" s="20">
        <v>0</v>
      </c>
      <c r="F130" s="18" t="s">
        <v>13</v>
      </c>
      <c r="G130" s="21">
        <v>1</v>
      </c>
      <c r="H130" s="22">
        <v>486.24</v>
      </c>
      <c r="I130" s="22">
        <v>291.74</v>
      </c>
      <c r="J130" s="16"/>
    </row>
    <row r="131" spans="1:10" s="1" customFormat="1" ht="15.75" customHeight="1">
      <c r="A131" s="9">
        <v>129</v>
      </c>
      <c r="B131" s="18" t="str">
        <f>"661506023464600"</f>
        <v>661506023464600</v>
      </c>
      <c r="C131" s="19" t="s">
        <v>260</v>
      </c>
      <c r="D131" s="18" t="s">
        <v>261</v>
      </c>
      <c r="E131" s="20">
        <v>0</v>
      </c>
      <c r="F131" s="18" t="s">
        <v>13</v>
      </c>
      <c r="G131" s="21">
        <v>2</v>
      </c>
      <c r="H131" s="22">
        <v>1152</v>
      </c>
      <c r="I131" s="22">
        <v>691.2</v>
      </c>
      <c r="J131" s="16"/>
    </row>
    <row r="132" spans="1:10" s="1" customFormat="1" ht="15.75" customHeight="1">
      <c r="A132" s="9">
        <v>130</v>
      </c>
      <c r="B132" s="18" t="str">
        <f>"661506023434500"</f>
        <v>661506023434500</v>
      </c>
      <c r="C132" s="19" t="s">
        <v>262</v>
      </c>
      <c r="D132" s="18" t="s">
        <v>263</v>
      </c>
      <c r="E132" s="20">
        <v>0</v>
      </c>
      <c r="F132" s="18" t="s">
        <v>20</v>
      </c>
      <c r="G132" s="21">
        <v>4</v>
      </c>
      <c r="H132" s="22">
        <v>2280.32</v>
      </c>
      <c r="I132" s="22">
        <v>1368.19</v>
      </c>
      <c r="J132" s="16"/>
    </row>
    <row r="133" spans="1:10" s="1" customFormat="1" ht="15.75" customHeight="1">
      <c r="A133" s="9">
        <v>131</v>
      </c>
      <c r="B133" s="18" t="str">
        <f>"661506023338300"</f>
        <v>661506023338300</v>
      </c>
      <c r="C133" s="19" t="s">
        <v>264</v>
      </c>
      <c r="D133" s="18" t="s">
        <v>265</v>
      </c>
      <c r="E133" s="20">
        <v>0</v>
      </c>
      <c r="F133" s="18" t="s">
        <v>13</v>
      </c>
      <c r="G133" s="21">
        <v>11</v>
      </c>
      <c r="H133" s="22">
        <v>5423.88</v>
      </c>
      <c r="I133" s="22">
        <v>3254.33</v>
      </c>
      <c r="J133" s="16"/>
    </row>
    <row r="134" spans="1:10" s="1" customFormat="1" ht="15.75" customHeight="1">
      <c r="A134" s="9">
        <v>132</v>
      </c>
      <c r="B134" s="18" t="str">
        <f>"661506023332700"</f>
        <v>661506023332700</v>
      </c>
      <c r="C134" s="19" t="s">
        <v>266</v>
      </c>
      <c r="D134" s="18" t="s">
        <v>267</v>
      </c>
      <c r="E134" s="18" t="str">
        <f aca="true" t="shared" si="6" ref="E134:E138">"0"</f>
        <v>0</v>
      </c>
      <c r="F134" s="18" t="s">
        <v>13</v>
      </c>
      <c r="G134" s="21">
        <v>1</v>
      </c>
      <c r="H134" s="22">
        <v>486.24</v>
      </c>
      <c r="I134" s="22">
        <v>291.74</v>
      </c>
      <c r="J134" s="16"/>
    </row>
    <row r="135" spans="1:10" s="1" customFormat="1" ht="15.75" customHeight="1">
      <c r="A135" s="9">
        <v>133</v>
      </c>
      <c r="B135" s="18" t="str">
        <f>"661506023288800"</f>
        <v>661506023288800</v>
      </c>
      <c r="C135" s="19" t="s">
        <v>268</v>
      </c>
      <c r="D135" s="18" t="s">
        <v>269</v>
      </c>
      <c r="E135" s="20">
        <v>0.125</v>
      </c>
      <c r="F135" s="18" t="s">
        <v>20</v>
      </c>
      <c r="G135" s="21">
        <v>8</v>
      </c>
      <c r="H135" s="22">
        <v>3958.86</v>
      </c>
      <c r="I135" s="22">
        <v>2375.32</v>
      </c>
      <c r="J135" s="16"/>
    </row>
    <row r="136" spans="1:10" s="1" customFormat="1" ht="15.75" customHeight="1">
      <c r="A136" s="9">
        <v>134</v>
      </c>
      <c r="B136" s="18" t="str">
        <f>"661506023226900"</f>
        <v>661506023226900</v>
      </c>
      <c r="C136" s="19" t="s">
        <v>270</v>
      </c>
      <c r="D136" s="18" t="s">
        <v>271</v>
      </c>
      <c r="E136" s="20">
        <v>0</v>
      </c>
      <c r="F136" s="18" t="s">
        <v>13</v>
      </c>
      <c r="G136" s="21">
        <v>1</v>
      </c>
      <c r="H136" s="22">
        <v>344.42</v>
      </c>
      <c r="I136" s="22">
        <v>206.65</v>
      </c>
      <c r="J136" s="16"/>
    </row>
    <row r="137" spans="1:10" s="1" customFormat="1" ht="15.75" customHeight="1">
      <c r="A137" s="9">
        <v>135</v>
      </c>
      <c r="B137" s="18" t="str">
        <f>"661506023214500"</f>
        <v>661506023214500</v>
      </c>
      <c r="C137" s="19" t="s">
        <v>272</v>
      </c>
      <c r="D137" s="18" t="s">
        <v>273</v>
      </c>
      <c r="E137" s="18" t="str">
        <f t="shared" si="6"/>
        <v>0</v>
      </c>
      <c r="F137" s="18" t="s">
        <v>13</v>
      </c>
      <c r="G137" s="21">
        <v>1</v>
      </c>
      <c r="H137" s="22">
        <v>1039.84</v>
      </c>
      <c r="I137" s="22">
        <v>623.9</v>
      </c>
      <c r="J137" s="16"/>
    </row>
    <row r="138" spans="1:10" s="1" customFormat="1" ht="15.75" customHeight="1">
      <c r="A138" s="9">
        <v>136</v>
      </c>
      <c r="B138" s="18" t="str">
        <f>"661506023186600"</f>
        <v>661506023186600</v>
      </c>
      <c r="C138" s="19" t="s">
        <v>274</v>
      </c>
      <c r="D138" s="18" t="s">
        <v>275</v>
      </c>
      <c r="E138" s="18" t="str">
        <f t="shared" si="6"/>
        <v>0</v>
      </c>
      <c r="F138" s="18" t="s">
        <v>13</v>
      </c>
      <c r="G138" s="21">
        <v>3</v>
      </c>
      <c r="H138" s="22">
        <v>1458.72</v>
      </c>
      <c r="I138" s="22">
        <v>875.23</v>
      </c>
      <c r="J138" s="16"/>
    </row>
    <row r="139" spans="1:10" s="1" customFormat="1" ht="15.75" customHeight="1">
      <c r="A139" s="9">
        <v>137</v>
      </c>
      <c r="B139" s="18" t="str">
        <f>"661506023150800"</f>
        <v>661506023150800</v>
      </c>
      <c r="C139" s="19" t="s">
        <v>276</v>
      </c>
      <c r="D139" s="18" t="s">
        <v>277</v>
      </c>
      <c r="E139" s="20">
        <v>0</v>
      </c>
      <c r="F139" s="18" t="s">
        <v>20</v>
      </c>
      <c r="G139" s="21">
        <v>58</v>
      </c>
      <c r="H139" s="22">
        <v>63899.3</v>
      </c>
      <c r="I139" s="22">
        <v>38339.58</v>
      </c>
      <c r="J139" s="16"/>
    </row>
    <row r="140" spans="1:10" s="1" customFormat="1" ht="15.75" customHeight="1">
      <c r="A140" s="9">
        <v>138</v>
      </c>
      <c r="B140" s="18" t="str">
        <f>"661506023149500"</f>
        <v>661506023149500</v>
      </c>
      <c r="C140" s="19" t="s">
        <v>278</v>
      </c>
      <c r="D140" s="18" t="s">
        <v>279</v>
      </c>
      <c r="E140" s="20">
        <v>0</v>
      </c>
      <c r="F140" s="18" t="s">
        <v>13</v>
      </c>
      <c r="G140" s="21">
        <v>5</v>
      </c>
      <c r="H140" s="22">
        <v>2790.02</v>
      </c>
      <c r="I140" s="22">
        <v>1674.01</v>
      </c>
      <c r="J140" s="16"/>
    </row>
    <row r="141" spans="1:10" s="1" customFormat="1" ht="15.75" customHeight="1">
      <c r="A141" s="9">
        <v>139</v>
      </c>
      <c r="B141" s="18" t="str">
        <f>"661506023118300"</f>
        <v>661506023118300</v>
      </c>
      <c r="C141" s="19" t="s">
        <v>280</v>
      </c>
      <c r="D141" s="18" t="s">
        <v>281</v>
      </c>
      <c r="E141" s="20">
        <v>0.0417</v>
      </c>
      <c r="F141" s="18" t="s">
        <v>20</v>
      </c>
      <c r="G141" s="21">
        <v>24</v>
      </c>
      <c r="H141" s="22">
        <v>12085.94</v>
      </c>
      <c r="I141" s="22">
        <v>7251.56</v>
      </c>
      <c r="J141" s="16"/>
    </row>
    <row r="142" spans="1:10" s="1" customFormat="1" ht="15.75" customHeight="1">
      <c r="A142" s="9">
        <v>140</v>
      </c>
      <c r="B142" s="18" t="str">
        <f>"661506022962700"</f>
        <v>661506022962700</v>
      </c>
      <c r="C142" s="19" t="s">
        <v>282</v>
      </c>
      <c r="D142" s="18" t="s">
        <v>283</v>
      </c>
      <c r="E142" s="23">
        <v>0.17</v>
      </c>
      <c r="F142" s="18" t="s">
        <v>20</v>
      </c>
      <c r="G142" s="21">
        <v>12</v>
      </c>
      <c r="H142" s="22">
        <v>5856.52</v>
      </c>
      <c r="I142" s="22">
        <v>3513.91</v>
      </c>
      <c r="J142" s="16"/>
    </row>
    <row r="143" spans="1:10" s="1" customFormat="1" ht="15.75" customHeight="1">
      <c r="A143" s="9">
        <v>141</v>
      </c>
      <c r="B143" s="18" t="str">
        <f>"661506022856500"</f>
        <v>661506022856500</v>
      </c>
      <c r="C143" s="19" t="s">
        <v>284</v>
      </c>
      <c r="D143" s="18" t="s">
        <v>285</v>
      </c>
      <c r="E143" s="18" t="str">
        <f aca="true" t="shared" si="7" ref="E143:E150">"0"</f>
        <v>0</v>
      </c>
      <c r="F143" s="18" t="s">
        <v>13</v>
      </c>
      <c r="G143" s="21">
        <v>3</v>
      </c>
      <c r="H143" s="22">
        <v>2397.14</v>
      </c>
      <c r="I143" s="22">
        <v>1438.28</v>
      </c>
      <c r="J143" s="16"/>
    </row>
    <row r="144" spans="1:10" s="1" customFormat="1" ht="15.75" customHeight="1">
      <c r="A144" s="9">
        <v>142</v>
      </c>
      <c r="B144" s="18" t="str">
        <f>"661506022816600"</f>
        <v>661506022816600</v>
      </c>
      <c r="C144" s="19" t="s">
        <v>286</v>
      </c>
      <c r="D144" s="18" t="s">
        <v>287</v>
      </c>
      <c r="E144" s="20">
        <v>0</v>
      </c>
      <c r="F144" s="18" t="s">
        <v>13</v>
      </c>
      <c r="G144" s="21">
        <v>4</v>
      </c>
      <c r="H144" s="22">
        <v>2228.14</v>
      </c>
      <c r="I144" s="22">
        <v>1336.88</v>
      </c>
      <c r="J144" s="16"/>
    </row>
    <row r="145" spans="1:10" s="1" customFormat="1" ht="15.75" customHeight="1">
      <c r="A145" s="9">
        <v>143</v>
      </c>
      <c r="B145" s="18" t="str">
        <f>"661506022798700"</f>
        <v>661506022798700</v>
      </c>
      <c r="C145" s="19" t="s">
        <v>288</v>
      </c>
      <c r="D145" s="18" t="s">
        <v>289</v>
      </c>
      <c r="E145" s="20">
        <v>0</v>
      </c>
      <c r="F145" s="18" t="s">
        <v>20</v>
      </c>
      <c r="G145" s="21">
        <v>1</v>
      </c>
      <c r="H145" s="22">
        <v>576</v>
      </c>
      <c r="I145" s="22">
        <v>345.6</v>
      </c>
      <c r="J145" s="16"/>
    </row>
    <row r="146" spans="1:10" s="1" customFormat="1" ht="15.75" customHeight="1">
      <c r="A146" s="9">
        <v>144</v>
      </c>
      <c r="B146" s="18" t="str">
        <f>"661506022773100"</f>
        <v>661506022773100</v>
      </c>
      <c r="C146" s="19" t="s">
        <v>290</v>
      </c>
      <c r="D146" s="18" t="s">
        <v>291</v>
      </c>
      <c r="E146" s="20">
        <v>0</v>
      </c>
      <c r="F146" s="18" t="s">
        <v>13</v>
      </c>
      <c r="G146" s="21">
        <v>3</v>
      </c>
      <c r="H146" s="22">
        <v>1662</v>
      </c>
      <c r="I146" s="22">
        <v>997.2</v>
      </c>
      <c r="J146" s="16"/>
    </row>
    <row r="147" spans="1:10" s="1" customFormat="1" ht="15.75" customHeight="1">
      <c r="A147" s="9">
        <v>145</v>
      </c>
      <c r="B147" s="18" t="str">
        <f>"661506022762500"</f>
        <v>661506022762500</v>
      </c>
      <c r="C147" s="19" t="s">
        <v>292</v>
      </c>
      <c r="D147" s="18" t="s">
        <v>293</v>
      </c>
      <c r="E147" s="18" t="str">
        <f t="shared" si="7"/>
        <v>0</v>
      </c>
      <c r="F147" s="18" t="s">
        <v>13</v>
      </c>
      <c r="G147" s="21">
        <v>2</v>
      </c>
      <c r="H147" s="22">
        <v>913.44</v>
      </c>
      <c r="I147" s="22">
        <v>548.06</v>
      </c>
      <c r="J147" s="16"/>
    </row>
    <row r="148" spans="1:10" s="1" customFormat="1" ht="15.75" customHeight="1">
      <c r="A148" s="9">
        <v>146</v>
      </c>
      <c r="B148" s="18" t="str">
        <f>"661506021696500"</f>
        <v>661506021696500</v>
      </c>
      <c r="C148" s="19" t="s">
        <v>294</v>
      </c>
      <c r="D148" s="18" t="str">
        <f>"911506020505841557"</f>
        <v>911506020505841557</v>
      </c>
      <c r="E148" s="18" t="str">
        <f t="shared" si="7"/>
        <v>0</v>
      </c>
      <c r="F148" s="18" t="s">
        <v>196</v>
      </c>
      <c r="G148" s="21">
        <v>43</v>
      </c>
      <c r="H148" s="22">
        <v>32041.54</v>
      </c>
      <c r="I148" s="22">
        <v>19224.92</v>
      </c>
      <c r="J148" s="16"/>
    </row>
    <row r="149" spans="1:10" s="1" customFormat="1" ht="15.75" customHeight="1">
      <c r="A149" s="9">
        <v>147</v>
      </c>
      <c r="B149" s="18" t="str">
        <f>"661506021060300"</f>
        <v>661506021060300</v>
      </c>
      <c r="C149" s="19" t="s">
        <v>295</v>
      </c>
      <c r="D149" s="18" t="s">
        <v>296</v>
      </c>
      <c r="E149" s="18" t="str">
        <f t="shared" si="7"/>
        <v>0</v>
      </c>
      <c r="F149" s="18" t="s">
        <v>20</v>
      </c>
      <c r="G149" s="21">
        <v>33</v>
      </c>
      <c r="H149" s="22">
        <v>23545.36</v>
      </c>
      <c r="I149" s="22">
        <v>14127.22</v>
      </c>
      <c r="J149" s="16"/>
    </row>
    <row r="150" spans="1:10" ht="15.75" customHeight="1">
      <c r="A150" s="9">
        <v>148</v>
      </c>
      <c r="B150" s="18" t="str">
        <f>"661506020880200"</f>
        <v>661506020880200</v>
      </c>
      <c r="C150" s="19" t="s">
        <v>297</v>
      </c>
      <c r="D150" s="18" t="str">
        <f>"911506020505841632"</f>
        <v>911506020505841632</v>
      </c>
      <c r="E150" s="18" t="str">
        <f t="shared" si="7"/>
        <v>0</v>
      </c>
      <c r="F150" s="18" t="s">
        <v>20</v>
      </c>
      <c r="G150" s="21">
        <v>1</v>
      </c>
      <c r="H150" s="22">
        <v>2277.08</v>
      </c>
      <c r="I150" s="22">
        <v>1366.25</v>
      </c>
      <c r="J150" s="24"/>
    </row>
    <row r="151" spans="1:10" ht="15.75" customHeight="1">
      <c r="A151" s="9">
        <v>149</v>
      </c>
      <c r="B151" s="18" t="str">
        <f>"661506020776300"</f>
        <v>661506020776300</v>
      </c>
      <c r="C151" s="19" t="s">
        <v>298</v>
      </c>
      <c r="D151" s="18" t="s">
        <v>299</v>
      </c>
      <c r="E151" s="20">
        <v>0</v>
      </c>
      <c r="F151" s="18" t="s">
        <v>13</v>
      </c>
      <c r="G151" s="21">
        <v>8</v>
      </c>
      <c r="H151" s="22">
        <v>6514.3</v>
      </c>
      <c r="I151" s="22">
        <v>3908.58</v>
      </c>
      <c r="J151" s="24"/>
    </row>
    <row r="152" spans="1:10" ht="15.75" customHeight="1">
      <c r="A152" s="9">
        <v>150</v>
      </c>
      <c r="B152" s="18" t="str">
        <f>"661506020542900"</f>
        <v>661506020542900</v>
      </c>
      <c r="C152" s="19" t="s">
        <v>300</v>
      </c>
      <c r="D152" s="18" t="s">
        <v>301</v>
      </c>
      <c r="E152" s="20">
        <v>0</v>
      </c>
      <c r="F152" s="18" t="s">
        <v>13</v>
      </c>
      <c r="G152" s="21">
        <v>3</v>
      </c>
      <c r="H152" s="22">
        <v>1656.74</v>
      </c>
      <c r="I152" s="22">
        <v>994.04</v>
      </c>
      <c r="J152" s="24"/>
    </row>
    <row r="153" spans="1:10" ht="15.75" customHeight="1">
      <c r="A153" s="9">
        <v>151</v>
      </c>
      <c r="B153" s="18" t="str">
        <f>"661506020360700"</f>
        <v>661506020360700</v>
      </c>
      <c r="C153" s="19" t="s">
        <v>302</v>
      </c>
      <c r="D153" s="18" t="s">
        <v>303</v>
      </c>
      <c r="E153" s="20">
        <v>0</v>
      </c>
      <c r="F153" s="18" t="s">
        <v>13</v>
      </c>
      <c r="G153" s="21">
        <v>16</v>
      </c>
      <c r="H153" s="22">
        <v>7441.38</v>
      </c>
      <c r="I153" s="22">
        <v>4464.83</v>
      </c>
      <c r="J153" s="24"/>
    </row>
    <row r="154" spans="1:10" ht="15.75" customHeight="1">
      <c r="A154" s="9">
        <v>152</v>
      </c>
      <c r="B154" s="18" t="str">
        <f>"661506020208200"</f>
        <v>661506020208200</v>
      </c>
      <c r="C154" s="19" t="s">
        <v>304</v>
      </c>
      <c r="D154" s="18" t="s">
        <v>305</v>
      </c>
      <c r="E154" s="18" t="str">
        <f aca="true" t="shared" si="8" ref="E154:E156">"0"</f>
        <v>0</v>
      </c>
      <c r="F154" s="18" t="s">
        <v>13</v>
      </c>
      <c r="G154" s="21">
        <v>57</v>
      </c>
      <c r="H154" s="22">
        <v>59249.04</v>
      </c>
      <c r="I154" s="22">
        <v>35549.42</v>
      </c>
      <c r="J154" s="24"/>
    </row>
    <row r="155" spans="1:10" ht="15.75" customHeight="1">
      <c r="A155" s="9">
        <v>153</v>
      </c>
      <c r="B155" s="18" t="str">
        <f>"66150602014246"</f>
        <v>66150602014246</v>
      </c>
      <c r="C155" s="19" t="s">
        <v>306</v>
      </c>
      <c r="D155" s="18" t="str">
        <f>"911506026673064542"</f>
        <v>911506026673064542</v>
      </c>
      <c r="E155" s="18" t="str">
        <f t="shared" si="8"/>
        <v>0</v>
      </c>
      <c r="F155" s="18" t="s">
        <v>13</v>
      </c>
      <c r="G155" s="21">
        <v>5</v>
      </c>
      <c r="H155" s="22">
        <v>3090.56</v>
      </c>
      <c r="I155" s="22">
        <v>1854.34</v>
      </c>
      <c r="J155" s="24"/>
    </row>
    <row r="156" spans="1:10" ht="15.75" customHeight="1">
      <c r="A156" s="9">
        <v>154</v>
      </c>
      <c r="B156" s="18" t="str">
        <f>"661506020097000"</f>
        <v>661506020097000</v>
      </c>
      <c r="C156" s="19" t="s">
        <v>307</v>
      </c>
      <c r="D156" s="18" t="s">
        <v>308</v>
      </c>
      <c r="E156" s="18" t="str">
        <f t="shared" si="8"/>
        <v>0</v>
      </c>
      <c r="F156" s="18" t="s">
        <v>13</v>
      </c>
      <c r="G156" s="21">
        <v>1</v>
      </c>
      <c r="H156" s="22">
        <v>486.04</v>
      </c>
      <c r="I156" s="22">
        <v>291.62</v>
      </c>
      <c r="J156" s="24"/>
    </row>
    <row r="157" spans="1:10" ht="15.75" customHeight="1">
      <c r="A157" s="9">
        <v>155</v>
      </c>
      <c r="B157" s="18" t="str">
        <f>"661162555"</f>
        <v>661162555</v>
      </c>
      <c r="C157" s="19" t="s">
        <v>309</v>
      </c>
      <c r="D157" s="18" t="s">
        <v>310</v>
      </c>
      <c r="E157" s="20">
        <v>0</v>
      </c>
      <c r="F157" s="18" t="s">
        <v>13</v>
      </c>
      <c r="G157" s="21">
        <v>3</v>
      </c>
      <c r="H157" s="22">
        <v>1643.96</v>
      </c>
      <c r="I157" s="22">
        <v>986.38</v>
      </c>
      <c r="J157" s="24"/>
    </row>
    <row r="158" spans="1:10" ht="15.75" customHeight="1">
      <c r="A158" s="9">
        <v>156</v>
      </c>
      <c r="B158" s="18" t="str">
        <f>"661150515"</f>
        <v>661150515</v>
      </c>
      <c r="C158" s="19" t="s">
        <v>311</v>
      </c>
      <c r="D158" s="18" t="s">
        <v>312</v>
      </c>
      <c r="E158" s="20">
        <v>0</v>
      </c>
      <c r="F158" s="18" t="s">
        <v>13</v>
      </c>
      <c r="G158" s="21">
        <v>1</v>
      </c>
      <c r="H158" s="22">
        <v>552.24</v>
      </c>
      <c r="I158" s="22">
        <v>331.34</v>
      </c>
      <c r="J158" s="24"/>
    </row>
    <row r="159" spans="1:10" ht="15.75" customHeight="1">
      <c r="A159" s="9">
        <v>157</v>
      </c>
      <c r="B159" s="18" t="str">
        <f>"661148467"</f>
        <v>661148467</v>
      </c>
      <c r="C159" s="19" t="s">
        <v>313</v>
      </c>
      <c r="D159" s="18" t="s">
        <v>314</v>
      </c>
      <c r="E159" s="20">
        <v>0.05</v>
      </c>
      <c r="F159" s="18" t="s">
        <v>20</v>
      </c>
      <c r="G159" s="21">
        <v>40</v>
      </c>
      <c r="H159" s="22">
        <v>19493.6</v>
      </c>
      <c r="I159" s="22">
        <v>11696.16</v>
      </c>
      <c r="J159" s="24"/>
    </row>
    <row r="160" spans="1:10" ht="15.75" customHeight="1">
      <c r="A160" s="9">
        <v>158</v>
      </c>
      <c r="B160" s="18" t="str">
        <f>"661145892"</f>
        <v>661145892</v>
      </c>
      <c r="C160" s="19" t="s">
        <v>315</v>
      </c>
      <c r="D160" s="18" t="s">
        <v>316</v>
      </c>
      <c r="E160" s="18" t="str">
        <f aca="true" t="shared" si="9" ref="E160:E163">"0"</f>
        <v>0</v>
      </c>
      <c r="F160" s="18" t="s">
        <v>20</v>
      </c>
      <c r="G160" s="21">
        <v>4</v>
      </c>
      <c r="H160" s="22">
        <v>1826.74</v>
      </c>
      <c r="I160" s="22">
        <v>1096.04</v>
      </c>
      <c r="J160" s="24"/>
    </row>
    <row r="161" spans="1:10" ht="15.75" customHeight="1">
      <c r="A161" s="9">
        <v>159</v>
      </c>
      <c r="B161" s="18" t="str">
        <f>"661145798"</f>
        <v>661145798</v>
      </c>
      <c r="C161" s="19" t="s">
        <v>317</v>
      </c>
      <c r="D161" s="18" t="s">
        <v>318</v>
      </c>
      <c r="E161" s="18" t="str">
        <f t="shared" si="9"/>
        <v>0</v>
      </c>
      <c r="F161" s="18" t="s">
        <v>13</v>
      </c>
      <c r="G161" s="21">
        <v>8</v>
      </c>
      <c r="H161" s="22">
        <v>5597.16</v>
      </c>
      <c r="I161" s="22">
        <v>3358.3</v>
      </c>
      <c r="J161" s="24"/>
    </row>
    <row r="162" spans="1:10" ht="15.75" customHeight="1">
      <c r="A162" s="9">
        <v>160</v>
      </c>
      <c r="B162" s="18" t="str">
        <f>"661000424"</f>
        <v>661000424</v>
      </c>
      <c r="C162" s="19" t="s">
        <v>319</v>
      </c>
      <c r="D162" s="18" t="s">
        <v>320</v>
      </c>
      <c r="E162" s="18" t="str">
        <f t="shared" si="9"/>
        <v>0</v>
      </c>
      <c r="F162" s="18" t="s">
        <v>13</v>
      </c>
      <c r="G162" s="21">
        <v>3</v>
      </c>
      <c r="H162" s="22">
        <v>1692.54</v>
      </c>
      <c r="I162" s="22">
        <v>1015.52</v>
      </c>
      <c r="J162" s="24"/>
    </row>
    <row r="163" spans="1:10" ht="15.75" customHeight="1">
      <c r="A163" s="9">
        <v>161</v>
      </c>
      <c r="B163" s="18" t="str">
        <f>"661000002076"</f>
        <v>661000002076</v>
      </c>
      <c r="C163" s="19" t="s">
        <v>321</v>
      </c>
      <c r="D163" s="18" t="s">
        <v>322</v>
      </c>
      <c r="E163" s="18" t="str">
        <f t="shared" si="9"/>
        <v>0</v>
      </c>
      <c r="F163" s="18" t="s">
        <v>323</v>
      </c>
      <c r="G163" s="21">
        <v>37</v>
      </c>
      <c r="H163" s="22">
        <v>18809.52</v>
      </c>
      <c r="I163" s="22">
        <v>11285.71</v>
      </c>
      <c r="J163" s="24"/>
    </row>
    <row r="164" spans="1:10" ht="15.75" customHeight="1">
      <c r="A164" s="9">
        <v>162</v>
      </c>
      <c r="B164" s="18" t="str">
        <f>"661000002028"</f>
        <v>661000002028</v>
      </c>
      <c r="C164" s="19" t="s">
        <v>324</v>
      </c>
      <c r="D164" s="18" t="s">
        <v>325</v>
      </c>
      <c r="E164" s="20">
        <v>0.0108</v>
      </c>
      <c r="F164" s="18" t="s">
        <v>196</v>
      </c>
      <c r="G164" s="21">
        <v>1115</v>
      </c>
      <c r="H164" s="22">
        <v>2029964.04</v>
      </c>
      <c r="I164" s="22">
        <v>1217978.42</v>
      </c>
      <c r="J164" s="24"/>
    </row>
    <row r="165" spans="1:10" ht="15.75" customHeight="1">
      <c r="A165" s="9">
        <v>163</v>
      </c>
      <c r="B165" s="18" t="str">
        <f>"661000001213"</f>
        <v>661000001213</v>
      </c>
      <c r="C165" s="19" t="s">
        <v>326</v>
      </c>
      <c r="D165" s="18" t="s">
        <v>327</v>
      </c>
      <c r="E165" s="18" t="str">
        <f>"0"</f>
        <v>0</v>
      </c>
      <c r="F165" s="18" t="s">
        <v>20</v>
      </c>
      <c r="G165" s="21">
        <v>7</v>
      </c>
      <c r="H165" s="22">
        <v>3788.14</v>
      </c>
      <c r="I165" s="22">
        <v>2272.88</v>
      </c>
      <c r="J165" s="24"/>
    </row>
    <row r="166" spans="1:10" ht="15.75" customHeight="1">
      <c r="A166" s="9">
        <v>164</v>
      </c>
      <c r="B166" s="18" t="str">
        <f>"661000001077"</f>
        <v>661000001077</v>
      </c>
      <c r="C166" s="19" t="s">
        <v>328</v>
      </c>
      <c r="D166" s="18" t="s">
        <v>329</v>
      </c>
      <c r="E166" s="20">
        <v>0</v>
      </c>
      <c r="F166" s="18" t="s">
        <v>20</v>
      </c>
      <c r="G166" s="21">
        <v>20</v>
      </c>
      <c r="H166" s="22">
        <v>19881.04</v>
      </c>
      <c r="I166" s="22">
        <v>11928.62</v>
      </c>
      <c r="J166" s="24"/>
    </row>
    <row r="167" spans="1:10" ht="15.75" customHeight="1">
      <c r="A167" s="9">
        <v>165</v>
      </c>
      <c r="B167" s="18" t="str">
        <f>"661000000886"</f>
        <v>661000000886</v>
      </c>
      <c r="C167" s="19" t="s">
        <v>330</v>
      </c>
      <c r="D167" s="18" t="str">
        <f>"911506027401283251"</f>
        <v>911506027401283251</v>
      </c>
      <c r="E167" s="18" t="str">
        <f>"0"</f>
        <v>0</v>
      </c>
      <c r="F167" s="18" t="s">
        <v>20</v>
      </c>
      <c r="G167" s="21">
        <v>13</v>
      </c>
      <c r="H167" s="22">
        <v>6658.1</v>
      </c>
      <c r="I167" s="22">
        <v>3994.86</v>
      </c>
      <c r="J167" s="24"/>
    </row>
    <row r="168" spans="1:10" ht="15.75" customHeight="1">
      <c r="A168" s="9">
        <v>166</v>
      </c>
      <c r="B168" s="18" t="str">
        <f>"661000000078"</f>
        <v>661000000078</v>
      </c>
      <c r="C168" s="19" t="s">
        <v>331</v>
      </c>
      <c r="D168" s="18" t="s">
        <v>332</v>
      </c>
      <c r="E168" s="20">
        <v>0</v>
      </c>
      <c r="F168" s="18" t="s">
        <v>20</v>
      </c>
      <c r="G168" s="21">
        <v>5</v>
      </c>
      <c r="H168" s="22">
        <v>2430.98</v>
      </c>
      <c r="I168" s="22">
        <v>1458.59</v>
      </c>
      <c r="J168" s="24"/>
    </row>
    <row r="169" spans="1:10" ht="15.75" customHeight="1">
      <c r="A169" s="9">
        <v>167</v>
      </c>
      <c r="B169" s="18" t="str">
        <f>"259100484093"</f>
        <v>259100484093</v>
      </c>
      <c r="C169" s="19" t="s">
        <v>333</v>
      </c>
      <c r="D169" s="18" t="s">
        <v>334</v>
      </c>
      <c r="E169" s="20">
        <v>0</v>
      </c>
      <c r="F169" s="18" t="s">
        <v>13</v>
      </c>
      <c r="G169" s="21">
        <v>1</v>
      </c>
      <c r="H169" s="22">
        <v>100</v>
      </c>
      <c r="I169" s="22">
        <v>60</v>
      </c>
      <c r="J169" s="24"/>
    </row>
    <row r="170" spans="1:10" ht="15.75" customHeight="1">
      <c r="A170" s="9">
        <v>168</v>
      </c>
      <c r="B170" s="18" t="str">
        <f>"259100440849"</f>
        <v>259100440849</v>
      </c>
      <c r="C170" s="19" t="s">
        <v>335</v>
      </c>
      <c r="D170" s="18" t="s">
        <v>336</v>
      </c>
      <c r="E170" s="20">
        <v>0</v>
      </c>
      <c r="F170" s="18" t="s">
        <v>13</v>
      </c>
      <c r="G170" s="21">
        <v>6</v>
      </c>
      <c r="H170" s="22">
        <v>729.36</v>
      </c>
      <c r="I170" s="22">
        <v>437.62</v>
      </c>
      <c r="J170" s="24"/>
    </row>
    <row r="171" spans="1:10" ht="15.75" customHeight="1">
      <c r="A171" s="9">
        <v>169</v>
      </c>
      <c r="B171" s="18" t="str">
        <f>"259100439919"</f>
        <v>259100439919</v>
      </c>
      <c r="C171" s="19" t="s">
        <v>337</v>
      </c>
      <c r="D171" s="18" t="s">
        <v>338</v>
      </c>
      <c r="E171" s="20">
        <v>0</v>
      </c>
      <c r="F171" s="18" t="s">
        <v>20</v>
      </c>
      <c r="G171" s="21">
        <v>36</v>
      </c>
      <c r="H171" s="22">
        <v>9280</v>
      </c>
      <c r="I171" s="22">
        <v>5568</v>
      </c>
      <c r="J171" s="24"/>
    </row>
    <row r="172" spans="1:10" ht="15.75" customHeight="1">
      <c r="A172" s="9">
        <v>170</v>
      </c>
      <c r="B172" s="18" t="str">
        <f>"259100423407"</f>
        <v>259100423407</v>
      </c>
      <c r="C172" s="19" t="s">
        <v>339</v>
      </c>
      <c r="D172" s="18" t="s">
        <v>340</v>
      </c>
      <c r="E172" s="20">
        <v>0</v>
      </c>
      <c r="F172" s="18" t="s">
        <v>13</v>
      </c>
      <c r="G172" s="21">
        <v>10</v>
      </c>
      <c r="H172" s="22">
        <v>810.4</v>
      </c>
      <c r="I172" s="22">
        <v>486.24</v>
      </c>
      <c r="J172" s="24"/>
    </row>
    <row r="173" spans="1:10" ht="15.75" customHeight="1">
      <c r="A173" s="9">
        <v>171</v>
      </c>
      <c r="B173" s="18" t="str">
        <f>"259100412035"</f>
        <v>259100412035</v>
      </c>
      <c r="C173" s="19" t="s">
        <v>341</v>
      </c>
      <c r="D173" s="18" t="s">
        <v>342</v>
      </c>
      <c r="E173" s="20">
        <v>0</v>
      </c>
      <c r="F173" s="18" t="s">
        <v>13</v>
      </c>
      <c r="G173" s="21">
        <v>4</v>
      </c>
      <c r="H173" s="22">
        <v>486.24</v>
      </c>
      <c r="I173" s="22">
        <v>291.74</v>
      </c>
      <c r="J173" s="24"/>
    </row>
    <row r="174" spans="1:10" ht="15.75" customHeight="1">
      <c r="A174" s="9">
        <v>172</v>
      </c>
      <c r="B174" s="18" t="str">
        <f>"259100399053"</f>
        <v>259100399053</v>
      </c>
      <c r="C174" s="19" t="s">
        <v>343</v>
      </c>
      <c r="D174" s="18" t="s">
        <v>344</v>
      </c>
      <c r="E174" s="20">
        <v>0</v>
      </c>
      <c r="F174" s="18" t="s">
        <v>13</v>
      </c>
      <c r="G174" s="21">
        <v>2</v>
      </c>
      <c r="H174" s="22">
        <v>438.34</v>
      </c>
      <c r="I174" s="22">
        <v>263</v>
      </c>
      <c r="J174" s="24"/>
    </row>
    <row r="175" spans="1:10" ht="15.75" customHeight="1">
      <c r="A175" s="9">
        <v>173</v>
      </c>
      <c r="B175" s="18" t="str">
        <f>"259100393923"</f>
        <v>259100393923</v>
      </c>
      <c r="C175" s="19" t="s">
        <v>345</v>
      </c>
      <c r="D175" s="18" t="s">
        <v>346</v>
      </c>
      <c r="E175" s="20">
        <v>0</v>
      </c>
      <c r="F175" s="18" t="s">
        <v>20</v>
      </c>
      <c r="G175" s="21">
        <v>4</v>
      </c>
      <c r="H175" s="22">
        <v>931.96</v>
      </c>
      <c r="I175" s="22">
        <v>559.18</v>
      </c>
      <c r="J175" s="24"/>
    </row>
    <row r="176" spans="1:10" ht="15.75" customHeight="1">
      <c r="A176" s="9">
        <v>174</v>
      </c>
      <c r="B176" s="18" t="str">
        <f>"259100382261"</f>
        <v>259100382261</v>
      </c>
      <c r="C176" s="19" t="s">
        <v>347</v>
      </c>
      <c r="D176" s="18" t="s">
        <v>348</v>
      </c>
      <c r="E176" s="20">
        <v>0</v>
      </c>
      <c r="F176" s="18" t="s">
        <v>13</v>
      </c>
      <c r="G176" s="21">
        <v>4</v>
      </c>
      <c r="H176" s="22">
        <v>648.32</v>
      </c>
      <c r="I176" s="22">
        <v>388.99</v>
      </c>
      <c r="J176" s="24"/>
    </row>
    <row r="177" spans="1:10" ht="15.75" customHeight="1">
      <c r="A177" s="9">
        <v>175</v>
      </c>
      <c r="B177" s="18" t="str">
        <f>"259100363271"</f>
        <v>259100363271</v>
      </c>
      <c r="C177" s="19" t="s">
        <v>349</v>
      </c>
      <c r="D177" s="18" t="s">
        <v>350</v>
      </c>
      <c r="E177" s="20">
        <v>0</v>
      </c>
      <c r="F177" s="18" t="s">
        <v>13</v>
      </c>
      <c r="G177" s="21">
        <v>12</v>
      </c>
      <c r="H177" s="22">
        <v>2519.12</v>
      </c>
      <c r="I177" s="22">
        <v>1511.47</v>
      </c>
      <c r="J177" s="24"/>
    </row>
    <row r="178" spans="1:10" ht="15.75" customHeight="1">
      <c r="A178" s="9">
        <v>176</v>
      </c>
      <c r="B178" s="18" t="str">
        <f>"259100363225"</f>
        <v>259100363225</v>
      </c>
      <c r="C178" s="19" t="s">
        <v>351</v>
      </c>
      <c r="D178" s="18" t="s">
        <v>352</v>
      </c>
      <c r="E178" s="20">
        <v>0</v>
      </c>
      <c r="F178" s="18" t="s">
        <v>20</v>
      </c>
      <c r="G178" s="21">
        <v>17</v>
      </c>
      <c r="H178" s="22">
        <v>4051.82</v>
      </c>
      <c r="I178" s="22">
        <v>2431.09</v>
      </c>
      <c r="J178" s="24"/>
    </row>
    <row r="179" spans="1:10" ht="15.75" customHeight="1">
      <c r="A179" s="9">
        <v>177</v>
      </c>
      <c r="B179" s="18" t="str">
        <f>"259100359395"</f>
        <v>259100359395</v>
      </c>
      <c r="C179" s="19" t="s">
        <v>353</v>
      </c>
      <c r="D179" s="18" t="s">
        <v>354</v>
      </c>
      <c r="E179" s="20">
        <v>0</v>
      </c>
      <c r="F179" s="18" t="s">
        <v>20</v>
      </c>
      <c r="G179" s="21">
        <v>15</v>
      </c>
      <c r="H179" s="22">
        <v>6414.34</v>
      </c>
      <c r="I179" s="22">
        <v>3848.6</v>
      </c>
      <c r="J179" s="24"/>
    </row>
    <row r="180" spans="1:10" ht="15.75" customHeight="1">
      <c r="A180" s="9">
        <v>178</v>
      </c>
      <c r="B180" s="18" t="str">
        <f>"259100358079"</f>
        <v>259100358079</v>
      </c>
      <c r="C180" s="19" t="s">
        <v>355</v>
      </c>
      <c r="D180" s="18" t="s">
        <v>356</v>
      </c>
      <c r="E180" s="20">
        <v>0</v>
      </c>
      <c r="F180" s="18" t="s">
        <v>20</v>
      </c>
      <c r="G180" s="21">
        <v>12</v>
      </c>
      <c r="H180" s="22">
        <v>1962.62</v>
      </c>
      <c r="I180" s="22">
        <v>1177.57</v>
      </c>
      <c r="J180" s="24"/>
    </row>
    <row r="181" spans="1:10" ht="15.75" customHeight="1">
      <c r="A181" s="9">
        <v>179</v>
      </c>
      <c r="B181" s="18" t="str">
        <f>"259100345864"</f>
        <v>259100345864</v>
      </c>
      <c r="C181" s="19" t="s">
        <v>357</v>
      </c>
      <c r="D181" s="18" t="s">
        <v>358</v>
      </c>
      <c r="E181" s="20">
        <v>0</v>
      </c>
      <c r="F181" s="18" t="s">
        <v>13</v>
      </c>
      <c r="G181" s="21">
        <v>3</v>
      </c>
      <c r="H181" s="22">
        <v>1926.24</v>
      </c>
      <c r="I181" s="22">
        <v>1155.74</v>
      </c>
      <c r="J181" s="24"/>
    </row>
    <row r="182" spans="1:10" ht="15.75" customHeight="1">
      <c r="A182" s="9">
        <v>180</v>
      </c>
      <c r="B182" s="18" t="str">
        <f>"259100342373"</f>
        <v>259100342373</v>
      </c>
      <c r="C182" s="19" t="s">
        <v>359</v>
      </c>
      <c r="D182" s="18" t="s">
        <v>360</v>
      </c>
      <c r="E182" s="20">
        <v>0</v>
      </c>
      <c r="F182" s="18" t="s">
        <v>13</v>
      </c>
      <c r="G182" s="21">
        <v>17</v>
      </c>
      <c r="H182" s="22">
        <v>10927.88</v>
      </c>
      <c r="I182" s="22">
        <v>6556.73</v>
      </c>
      <c r="J182" s="24"/>
    </row>
    <row r="183" spans="1:10" ht="15.75" customHeight="1">
      <c r="A183" s="9">
        <v>181</v>
      </c>
      <c r="B183" s="18" t="str">
        <f>"1506026424000"</f>
        <v>1506026424000</v>
      </c>
      <c r="C183" s="19" t="s">
        <v>361</v>
      </c>
      <c r="D183" s="18" t="s">
        <v>362</v>
      </c>
      <c r="E183" s="20">
        <v>0</v>
      </c>
      <c r="F183" s="18" t="s">
        <v>60</v>
      </c>
      <c r="G183" s="21">
        <v>4</v>
      </c>
      <c r="H183" s="22">
        <v>2098.84</v>
      </c>
      <c r="I183" s="22">
        <v>1259.3</v>
      </c>
      <c r="J183" s="24"/>
    </row>
    <row r="184" spans="1:10" ht="15.75" customHeight="1">
      <c r="A184" s="9">
        <v>182</v>
      </c>
      <c r="B184" s="18" t="str">
        <f>"1506026397400"</f>
        <v>1506026397400</v>
      </c>
      <c r="C184" s="19" t="s">
        <v>363</v>
      </c>
      <c r="D184" s="18" t="s">
        <v>364</v>
      </c>
      <c r="E184" s="20">
        <v>0</v>
      </c>
      <c r="F184" s="18" t="s">
        <v>20</v>
      </c>
      <c r="G184" s="21">
        <v>10</v>
      </c>
      <c r="H184" s="22">
        <v>4031.68</v>
      </c>
      <c r="I184" s="22">
        <v>2419.01</v>
      </c>
      <c r="J184" s="24"/>
    </row>
    <row r="185" spans="1:10" ht="15.75" customHeight="1">
      <c r="A185" s="9">
        <v>183</v>
      </c>
      <c r="B185" s="18" t="str">
        <f>"1506026397000"</f>
        <v>1506026397000</v>
      </c>
      <c r="C185" s="19" t="s">
        <v>365</v>
      </c>
      <c r="D185" s="18" t="s">
        <v>366</v>
      </c>
      <c r="E185" s="20">
        <v>0</v>
      </c>
      <c r="F185" s="18" t="s">
        <v>13</v>
      </c>
      <c r="G185" s="21">
        <v>2</v>
      </c>
      <c r="H185" s="22">
        <v>972.48</v>
      </c>
      <c r="I185" s="22">
        <v>583.49</v>
      </c>
      <c r="J185" s="24"/>
    </row>
    <row r="186" spans="1:10" ht="15.75" customHeight="1">
      <c r="A186" s="9">
        <v>184</v>
      </c>
      <c r="B186" s="18" t="str">
        <f>"1506026396700"</f>
        <v>1506026396700</v>
      </c>
      <c r="C186" s="19" t="s">
        <v>367</v>
      </c>
      <c r="D186" s="18" t="s">
        <v>368</v>
      </c>
      <c r="E186" s="20">
        <v>0</v>
      </c>
      <c r="F186" s="18" t="s">
        <v>13</v>
      </c>
      <c r="G186" s="21">
        <v>2</v>
      </c>
      <c r="H186" s="22">
        <v>1053.52</v>
      </c>
      <c r="I186" s="22">
        <v>632.11</v>
      </c>
      <c r="J186" s="24"/>
    </row>
    <row r="187" spans="1:10" ht="15.75" customHeight="1">
      <c r="A187" s="9">
        <v>185</v>
      </c>
      <c r="B187" s="18" t="str">
        <f>"1506026388700"</f>
        <v>1506026388700</v>
      </c>
      <c r="C187" s="19" t="s">
        <v>369</v>
      </c>
      <c r="D187" s="18" t="s">
        <v>370</v>
      </c>
      <c r="E187" s="20">
        <v>0</v>
      </c>
      <c r="F187" s="18" t="s">
        <v>13</v>
      </c>
      <c r="G187" s="21">
        <v>3</v>
      </c>
      <c r="H187" s="22">
        <v>1253.66</v>
      </c>
      <c r="I187" s="22">
        <v>752.2</v>
      </c>
      <c r="J187" s="24"/>
    </row>
    <row r="188" spans="1:10" ht="15.75" customHeight="1">
      <c r="A188" s="9">
        <v>186</v>
      </c>
      <c r="B188" s="18" t="str">
        <f>"1506026385000"</f>
        <v>1506026385000</v>
      </c>
      <c r="C188" s="19" t="s">
        <v>371</v>
      </c>
      <c r="D188" s="18" t="s">
        <v>372</v>
      </c>
      <c r="E188" s="20">
        <v>0</v>
      </c>
      <c r="F188" s="18" t="s">
        <v>13</v>
      </c>
      <c r="G188" s="21">
        <v>7</v>
      </c>
      <c r="H188" s="22">
        <v>2664.2</v>
      </c>
      <c r="I188" s="22">
        <v>1598.52</v>
      </c>
      <c r="J188" s="24"/>
    </row>
    <row r="189" spans="1:10" ht="15.75" customHeight="1">
      <c r="A189" s="9">
        <v>187</v>
      </c>
      <c r="B189" s="18" t="str">
        <f>"1506026343700"</f>
        <v>1506026343700</v>
      </c>
      <c r="C189" s="19" t="s">
        <v>373</v>
      </c>
      <c r="D189" s="18" t="s">
        <v>374</v>
      </c>
      <c r="E189" s="20">
        <v>0</v>
      </c>
      <c r="F189" s="18" t="s">
        <v>13</v>
      </c>
      <c r="G189" s="21">
        <v>5</v>
      </c>
      <c r="H189" s="22">
        <v>2660</v>
      </c>
      <c r="I189" s="22">
        <v>1596</v>
      </c>
      <c r="J189" s="24"/>
    </row>
    <row r="190" spans="1:10" ht="15.75" customHeight="1">
      <c r="A190" s="9">
        <v>188</v>
      </c>
      <c r="B190" s="18" t="str">
        <f>"1506026273100"</f>
        <v>1506026273100</v>
      </c>
      <c r="C190" s="19" t="s">
        <v>375</v>
      </c>
      <c r="D190" s="18" t="s">
        <v>376</v>
      </c>
      <c r="E190" s="20">
        <v>0</v>
      </c>
      <c r="F190" s="18" t="s">
        <v>13</v>
      </c>
      <c r="G190" s="21">
        <v>2</v>
      </c>
      <c r="H190" s="22">
        <v>1290</v>
      </c>
      <c r="I190" s="22">
        <v>774</v>
      </c>
      <c r="J190" s="24"/>
    </row>
    <row r="191" spans="1:10" ht="15.75" customHeight="1">
      <c r="A191" s="9">
        <v>189</v>
      </c>
      <c r="B191" s="18" t="str">
        <f>"1506026234600"</f>
        <v>1506026234600</v>
      </c>
      <c r="C191" s="19" t="s">
        <v>377</v>
      </c>
      <c r="D191" s="18" t="s">
        <v>378</v>
      </c>
      <c r="E191" s="20">
        <v>0.125</v>
      </c>
      <c r="F191" s="18" t="s">
        <v>13</v>
      </c>
      <c r="G191" s="21">
        <v>8</v>
      </c>
      <c r="H191" s="22">
        <v>4824.5</v>
      </c>
      <c r="I191" s="22">
        <v>2894.7</v>
      </c>
      <c r="J191" s="24"/>
    </row>
    <row r="192" spans="1:10" ht="15.75" customHeight="1">
      <c r="A192" s="9">
        <v>190</v>
      </c>
      <c r="B192" s="18" t="str">
        <f>"1506025974100"</f>
        <v>1506025974100</v>
      </c>
      <c r="C192" s="19" t="s">
        <v>379</v>
      </c>
      <c r="D192" s="18" t="s">
        <v>380</v>
      </c>
      <c r="E192" s="20">
        <v>0</v>
      </c>
      <c r="F192" s="18" t="s">
        <v>20</v>
      </c>
      <c r="G192" s="21">
        <v>3</v>
      </c>
      <c r="H192" s="22">
        <v>2820</v>
      </c>
      <c r="I192" s="22">
        <v>1692</v>
      </c>
      <c r="J192" s="24"/>
    </row>
    <row r="193" spans="1:10" ht="15.75" customHeight="1">
      <c r="A193" s="9">
        <v>191</v>
      </c>
      <c r="B193" s="18" t="str">
        <f>"1506025964400"</f>
        <v>1506025964400</v>
      </c>
      <c r="C193" s="19" t="s">
        <v>381</v>
      </c>
      <c r="D193" s="18" t="str">
        <f>"911506023972931708"</f>
        <v>911506023972931708</v>
      </c>
      <c r="E193" s="20">
        <v>0</v>
      </c>
      <c r="F193" s="18" t="s">
        <v>13</v>
      </c>
      <c r="G193" s="21">
        <v>2</v>
      </c>
      <c r="H193" s="22">
        <v>1094.04</v>
      </c>
      <c r="I193" s="22">
        <v>656.42</v>
      </c>
      <c r="J193" s="24"/>
    </row>
    <row r="194" spans="1:10" ht="15.75" customHeight="1">
      <c r="A194" s="9">
        <v>192</v>
      </c>
      <c r="B194" s="18" t="str">
        <f>"1506025947100"</f>
        <v>1506025947100</v>
      </c>
      <c r="C194" s="19" t="s">
        <v>382</v>
      </c>
      <c r="D194" s="18" t="s">
        <v>383</v>
      </c>
      <c r="E194" s="20">
        <v>0</v>
      </c>
      <c r="F194" s="18" t="s">
        <v>13</v>
      </c>
      <c r="G194" s="21">
        <v>1</v>
      </c>
      <c r="H194" s="22">
        <v>486.24</v>
      </c>
      <c r="I194" s="22">
        <v>291.74</v>
      </c>
      <c r="J194" s="24"/>
    </row>
    <row r="195" spans="1:10" ht="15.75" customHeight="1">
      <c r="A195" s="9">
        <v>193</v>
      </c>
      <c r="B195" s="18" t="str">
        <f>"1506025938800"</f>
        <v>1506025938800</v>
      </c>
      <c r="C195" s="19" t="s">
        <v>384</v>
      </c>
      <c r="D195" s="18" t="s">
        <v>385</v>
      </c>
      <c r="E195" s="20">
        <v>0</v>
      </c>
      <c r="F195" s="18" t="s">
        <v>13</v>
      </c>
      <c r="G195" s="21">
        <v>4</v>
      </c>
      <c r="H195" s="22">
        <v>2188.08</v>
      </c>
      <c r="I195" s="22">
        <v>1312.85</v>
      </c>
      <c r="J195" s="24"/>
    </row>
    <row r="196" spans="1:10" ht="15.75" customHeight="1">
      <c r="A196" s="9">
        <v>194</v>
      </c>
      <c r="B196" s="18" t="str">
        <f>"1506025658000"</f>
        <v>1506025658000</v>
      </c>
      <c r="C196" s="19" t="s">
        <v>386</v>
      </c>
      <c r="D196" s="18" t="s">
        <v>387</v>
      </c>
      <c r="E196" s="20">
        <v>0</v>
      </c>
      <c r="F196" s="18" t="s">
        <v>13</v>
      </c>
      <c r="G196" s="21">
        <v>10</v>
      </c>
      <c r="H196" s="22">
        <v>4918.84</v>
      </c>
      <c r="I196" s="22">
        <v>2951.3</v>
      </c>
      <c r="J196" s="24"/>
    </row>
    <row r="197" spans="1:10" ht="15.75" customHeight="1">
      <c r="A197" s="9">
        <v>195</v>
      </c>
      <c r="B197" s="18" t="str">
        <f>"1506025643500"</f>
        <v>1506025643500</v>
      </c>
      <c r="C197" s="19" t="s">
        <v>388</v>
      </c>
      <c r="D197" s="18" t="s">
        <v>389</v>
      </c>
      <c r="E197" s="20">
        <v>0</v>
      </c>
      <c r="F197" s="18" t="s">
        <v>20</v>
      </c>
      <c r="G197" s="21">
        <v>9</v>
      </c>
      <c r="H197" s="22">
        <v>4785.78</v>
      </c>
      <c r="I197" s="22">
        <v>2871.47</v>
      </c>
      <c r="J197" s="24"/>
    </row>
    <row r="198" spans="1:10" ht="15.75" customHeight="1">
      <c r="A198" s="9">
        <v>196</v>
      </c>
      <c r="B198" s="18" t="str">
        <f>"1506025598500"</f>
        <v>1506025598500</v>
      </c>
      <c r="C198" s="19" t="s">
        <v>390</v>
      </c>
      <c r="D198" s="18" t="s">
        <v>391</v>
      </c>
      <c r="E198" s="18" t="str">
        <f>"0"</f>
        <v>0</v>
      </c>
      <c r="F198" s="18" t="s">
        <v>13</v>
      </c>
      <c r="G198" s="21">
        <v>2</v>
      </c>
      <c r="H198" s="22">
        <v>972.48</v>
      </c>
      <c r="I198" s="22">
        <v>583.49</v>
      </c>
      <c r="J198" s="24"/>
    </row>
    <row r="199" spans="1:10" ht="15.75" customHeight="1">
      <c r="A199" s="9">
        <v>197</v>
      </c>
      <c r="B199" s="18" t="str">
        <f>"1506025594200"</f>
        <v>1506025594200</v>
      </c>
      <c r="C199" s="19" t="s">
        <v>392</v>
      </c>
      <c r="D199" s="18" t="s">
        <v>393</v>
      </c>
      <c r="E199" s="20">
        <v>0</v>
      </c>
      <c r="F199" s="18" t="s">
        <v>13</v>
      </c>
      <c r="G199" s="21">
        <v>4</v>
      </c>
      <c r="H199" s="22">
        <v>2553.52</v>
      </c>
      <c r="I199" s="22">
        <v>1532.11</v>
      </c>
      <c r="J199" s="24"/>
    </row>
    <row r="200" spans="1:10" ht="15.75" customHeight="1">
      <c r="A200" s="9">
        <v>198</v>
      </c>
      <c r="B200" s="18" t="str">
        <f>"1506025577100"</f>
        <v>1506025577100</v>
      </c>
      <c r="C200" s="19" t="s">
        <v>394</v>
      </c>
      <c r="D200" s="18" t="s">
        <v>395</v>
      </c>
      <c r="E200" s="20">
        <v>0</v>
      </c>
      <c r="F200" s="18" t="s">
        <v>20</v>
      </c>
      <c r="G200" s="21">
        <v>29</v>
      </c>
      <c r="H200" s="22">
        <v>14429.9</v>
      </c>
      <c r="I200" s="22">
        <v>8657.94</v>
      </c>
      <c r="J200" s="24"/>
    </row>
    <row r="201" spans="1:10" ht="15.75" customHeight="1">
      <c r="A201" s="9">
        <v>199</v>
      </c>
      <c r="B201" s="18" t="str">
        <f>"1506025564400"</f>
        <v>1506025564400</v>
      </c>
      <c r="C201" s="19" t="s">
        <v>396</v>
      </c>
      <c r="D201" s="18" t="s">
        <v>397</v>
      </c>
      <c r="E201" s="20">
        <v>0</v>
      </c>
      <c r="F201" s="18" t="s">
        <v>20</v>
      </c>
      <c r="G201" s="21">
        <v>21</v>
      </c>
      <c r="H201" s="22">
        <v>15567.74</v>
      </c>
      <c r="I201" s="22">
        <v>9340.64</v>
      </c>
      <c r="J201" s="24"/>
    </row>
    <row r="202" spans="1:10" ht="15.75" customHeight="1">
      <c r="A202" s="9">
        <v>200</v>
      </c>
      <c r="B202" s="18" t="str">
        <f>"1506025559200"</f>
        <v>1506025559200</v>
      </c>
      <c r="C202" s="19" t="s">
        <v>398</v>
      </c>
      <c r="D202" s="18" t="s">
        <v>399</v>
      </c>
      <c r="E202" s="20">
        <v>0</v>
      </c>
      <c r="F202" s="18" t="s">
        <v>13</v>
      </c>
      <c r="G202" s="21">
        <v>4</v>
      </c>
      <c r="H202" s="22">
        <v>1962.24</v>
      </c>
      <c r="I202" s="22">
        <v>1177.34</v>
      </c>
      <c r="J202" s="24"/>
    </row>
    <row r="203" spans="1:10" ht="15.75" customHeight="1">
      <c r="A203" s="9">
        <v>201</v>
      </c>
      <c r="B203" s="18" t="str">
        <f>"1506024606100"</f>
        <v>1506024606100</v>
      </c>
      <c r="C203" s="19" t="s">
        <v>400</v>
      </c>
      <c r="D203" s="18" t="s">
        <v>401</v>
      </c>
      <c r="E203" s="20">
        <v>0</v>
      </c>
      <c r="F203" s="18" t="s">
        <v>13</v>
      </c>
      <c r="G203" s="21">
        <v>2</v>
      </c>
      <c r="H203" s="22">
        <v>1487.86</v>
      </c>
      <c r="I203" s="22">
        <v>892.72</v>
      </c>
      <c r="J203" s="24"/>
    </row>
    <row r="204" spans="1:10" ht="27" customHeight="1">
      <c r="A204" s="25"/>
      <c r="B204" s="26"/>
      <c r="C204" s="26"/>
      <c r="D204" s="26"/>
      <c r="E204" s="26"/>
      <c r="F204" s="27"/>
      <c r="G204" s="24">
        <f>SUM(G3:G203)</f>
        <v>2814</v>
      </c>
      <c r="H204" s="24">
        <f>SUM(H3:H203)</f>
        <v>2944379.150000001</v>
      </c>
      <c r="I204" s="24">
        <f>SUM(I3:I203)</f>
        <v>1766627.3700000003</v>
      </c>
      <c r="J204" s="24"/>
    </row>
  </sheetData>
  <sheetProtection/>
  <mergeCells count="2">
    <mergeCell ref="A1:J1"/>
    <mergeCell ref="A204:F204"/>
  </mergeCells>
  <conditionalFormatting sqref="C3:C101">
    <cfRule type="expression" priority="1" dxfId="0" stopIfTrue="1">
      <formula>AND(COUNTIF($C$3:$C$101,C3)&gt;1,NOT(ISBLANK(C3)))</formula>
    </cfRule>
  </conditionalFormatting>
  <conditionalFormatting sqref="C102:C203">
    <cfRule type="expression" priority="3" dxfId="0" stopIfTrue="1">
      <formula>AND(COUNTIF($C$102:$C$203,C102)&gt;1,NOT(ISBLANK(C102)))</formula>
    </cfRule>
    <cfRule type="expression" priority="2" dxfId="0" stopIfTrue="1">
      <formula>AND(COUNTIF($C$102:$C$203,C102)&gt;1,NOT(ISBLANK(C102)))</formula>
    </cfRule>
  </conditionalFormatting>
  <printOptions horizontalCentered="1"/>
  <pageMargins left="0" right="0" top="0.60625" bottom="0.60625" header="0.5" footer="0.5"/>
  <pageSetup fitToHeight="0" fitToWidth="1" horizontalDpi="600" verticalDpi="600" orientation="landscape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9527</cp:lastModifiedBy>
  <dcterms:created xsi:type="dcterms:W3CDTF">2022-09-22T09:38:54Z</dcterms:created>
  <dcterms:modified xsi:type="dcterms:W3CDTF">2024-01-17T03:07:22Z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B1B756A8D05B48F498821D85141CBA19_13</vt:lpwstr>
  </property>
  <property fmtid="{D5CDD505-2E9C-101B-9397-08002B2CF9AE}" pid="4" name="KSOProductBuildV">
    <vt:lpwstr>2052-12.1.0.16120</vt:lpwstr>
  </property>
</Properties>
</file>